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LENOVO\OneDrive\Documents\imad\PEMROSES ADMINISTRASI AKADEMIK\KALENDER DIKLAT\2023\"/>
    </mc:Choice>
  </mc:AlternateContent>
  <xr:revisionPtr revIDLastSave="0" documentId="13_ncr:1_{E9B702B4-5DE2-443D-A72F-A4FBDEEF51B5}" xr6:coauthVersionLast="47" xr6:coauthVersionMax="47" xr10:uidLastSave="{00000000-0000-0000-0000-000000000000}"/>
  <bookViews>
    <workbookView xWindow="-108" yWindow="-108" windowWidth="23256" windowHeight="12456" tabRatio="916" firstSheet="5" activeTab="6" xr2:uid="{00000000-000D-0000-FFFF-FFFF00000000}"/>
  </bookViews>
  <sheets>
    <sheet name="REKAP DKP" sheetId="26" r:id="rId1"/>
    <sheet name="RPD DKP" sheetId="25" r:id="rId2"/>
    <sheet name="PENJABARAN KELAS POK" sheetId="1" r:id="rId3"/>
    <sheet name="JUMLAH ANGKATAN POK" sheetId="40" r:id="rId4"/>
    <sheet name="JUMLAH ANGKATAN KEBUTUHAN" sheetId="39" r:id="rId5"/>
    <sheet name="PENJABARAN KELAS KEBUTUHAN" sheetId="38" r:id="rId6"/>
    <sheet name="JAN" sheetId="2" r:id="rId7"/>
    <sheet name="FEB" sheetId="27" r:id="rId8"/>
    <sheet name="MAR" sheetId="28" r:id="rId9"/>
    <sheet name="APR" sheetId="29" r:id="rId10"/>
    <sheet name="MEI" sheetId="30" r:id="rId11"/>
    <sheet name="JUNI" sheetId="31" r:id="rId12"/>
    <sheet name="JULI" sheetId="32" r:id="rId13"/>
    <sheet name="AGS" sheetId="33" r:id="rId14"/>
    <sheet name="SEPT" sheetId="34" r:id="rId15"/>
    <sheet name="OKT" sheetId="35" r:id="rId16"/>
    <sheet name="NOV" sheetId="36" r:id="rId17"/>
    <sheet name="DES" sheetId="37" r:id="rId18"/>
  </sheets>
  <definedNames>
    <definedName name="_xlnm._FilterDatabase" localSheetId="1" hidden="1">'RPD DKP'!$A$9:$U$400</definedName>
    <definedName name="_xlnm.Print_Area" localSheetId="13">AGS!$A$1:$AH$77</definedName>
    <definedName name="_xlnm.Print_Area" localSheetId="9">APR!$A$1:$AG$57</definedName>
    <definedName name="_xlnm.Print_Area" localSheetId="17">DES!$A$1:$AI$67</definedName>
    <definedName name="_xlnm.Print_Area" localSheetId="7">FEB!$A$1:$AE$89</definedName>
    <definedName name="_xlnm.Print_Area" localSheetId="6">JAN!$A$1:$AH$69</definedName>
    <definedName name="_xlnm.Print_Area" localSheetId="12">JULI!$A$1:$AH$89</definedName>
    <definedName name="_xlnm.Print_Area" localSheetId="4">'JUMLAH ANGKATAN KEBUTUHAN'!$A$1:$T$47</definedName>
    <definedName name="_xlnm.Print_Area" localSheetId="3">'JUMLAH ANGKATAN POK'!$A$1:$T$47</definedName>
    <definedName name="_xlnm.Print_Area" localSheetId="11">JUNI!$A$1:$AG$84</definedName>
    <definedName name="_xlnm.Print_Area" localSheetId="8">MAR!$A$1:$AH$90</definedName>
    <definedName name="_xlnm.Print_Area" localSheetId="10">MEI!$A$1:$AH$85</definedName>
    <definedName name="_xlnm.Print_Area" localSheetId="16">NOV!$A$1:$AG$86</definedName>
    <definedName name="_xlnm.Print_Area" localSheetId="15">OKT!$A$1:$AH$83</definedName>
    <definedName name="_xlnm.Print_Area" localSheetId="5">'PENJABARAN KELAS KEBUTUHAN'!$A$1:$AF$46</definedName>
    <definedName name="_xlnm.Print_Area" localSheetId="2">'PENJABARAN KELAS POK'!$A$1:$AC$47</definedName>
    <definedName name="_xlnm.Print_Area" localSheetId="0">'REKAP DKP'!$A$1:$O$396</definedName>
    <definedName name="_xlnm.Print_Area" localSheetId="14">SEPT!$A$1:$AG$83</definedName>
    <definedName name="_xlnm.Print_Titles" localSheetId="13">AGS!$2:$3</definedName>
    <definedName name="_xlnm.Print_Titles" localSheetId="9">APR!$2:$3</definedName>
    <definedName name="_xlnm.Print_Titles" localSheetId="17">DES!$2:$3</definedName>
    <definedName name="_xlnm.Print_Titles" localSheetId="7">FEB!$2:$3</definedName>
    <definedName name="_xlnm.Print_Titles" localSheetId="6">JAN!$2:$3</definedName>
    <definedName name="_xlnm.Print_Titles" localSheetId="12">JULI!$2:$3</definedName>
    <definedName name="_xlnm.Print_Titles" localSheetId="11">JUNI!$2:$3</definedName>
    <definedName name="_xlnm.Print_Titles" localSheetId="8">MAR!$2:$3</definedName>
    <definedName name="_xlnm.Print_Titles" localSheetId="10">MEI!$2:$3</definedName>
    <definedName name="_xlnm.Print_Titles" localSheetId="16">NOV!$2:$3</definedName>
    <definedName name="_xlnm.Print_Titles" localSheetId="15">OKT!$2:$3</definedName>
    <definedName name="_xlnm.Print_Titles" localSheetId="14">SEPT!$2:$3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56" i="37" l="1"/>
  <c r="AD7" i="1"/>
  <c r="H6" i="40"/>
  <c r="V35" i="40"/>
  <c r="T35" i="40"/>
  <c r="S35" i="40"/>
  <c r="R35" i="40"/>
  <c r="Q35" i="40"/>
  <c r="P35" i="40"/>
  <c r="O35" i="40"/>
  <c r="N35" i="40"/>
  <c r="M35" i="40"/>
  <c r="L35" i="40"/>
  <c r="K35" i="40"/>
  <c r="J35" i="40"/>
  <c r="I35" i="40"/>
  <c r="D35" i="40"/>
  <c r="V34" i="40"/>
  <c r="U34" i="40"/>
  <c r="H34" i="40"/>
  <c r="W34" i="40" s="1"/>
  <c r="W33" i="40"/>
  <c r="V33" i="40"/>
  <c r="U33" i="40"/>
  <c r="H33" i="40"/>
  <c r="G33" i="40"/>
  <c r="V32" i="40"/>
  <c r="U32" i="40"/>
  <c r="H32" i="40"/>
  <c r="W32" i="40" s="1"/>
  <c r="W31" i="40"/>
  <c r="V31" i="40"/>
  <c r="U31" i="40"/>
  <c r="H31" i="40"/>
  <c r="G31" i="40"/>
  <c r="V30" i="40"/>
  <c r="U30" i="40"/>
  <c r="H30" i="40"/>
  <c r="W30" i="40" s="1"/>
  <c r="W29" i="40"/>
  <c r="V29" i="40"/>
  <c r="U29" i="40"/>
  <c r="H29" i="40"/>
  <c r="G29" i="40"/>
  <c r="V28" i="40"/>
  <c r="U28" i="40"/>
  <c r="H28" i="40"/>
  <c r="W28" i="40" s="1"/>
  <c r="W27" i="40"/>
  <c r="V27" i="40"/>
  <c r="U27" i="40"/>
  <c r="H27" i="40"/>
  <c r="G27" i="40"/>
  <c r="V26" i="40"/>
  <c r="U26" i="40"/>
  <c r="H26" i="40"/>
  <c r="W26" i="40" s="1"/>
  <c r="V25" i="40"/>
  <c r="U25" i="40"/>
  <c r="H25" i="40"/>
  <c r="G25" i="40"/>
  <c r="V24" i="40"/>
  <c r="U24" i="40"/>
  <c r="H24" i="40"/>
  <c r="W24" i="40" s="1"/>
  <c r="W23" i="40"/>
  <c r="V23" i="40"/>
  <c r="U23" i="40"/>
  <c r="H23" i="40"/>
  <c r="G23" i="40"/>
  <c r="V22" i="40"/>
  <c r="U22" i="40"/>
  <c r="H22" i="40"/>
  <c r="W22" i="40" s="1"/>
  <c r="V21" i="40"/>
  <c r="U21" i="40"/>
  <c r="H21" i="40"/>
  <c r="G21" i="40"/>
  <c r="V20" i="40"/>
  <c r="U20" i="40"/>
  <c r="H20" i="40"/>
  <c r="W20" i="40" s="1"/>
  <c r="V19" i="40"/>
  <c r="U19" i="40"/>
  <c r="H19" i="40"/>
  <c r="W19" i="40" s="1"/>
  <c r="G19" i="40"/>
  <c r="W18" i="40"/>
  <c r="V18" i="40"/>
  <c r="U18" i="40"/>
  <c r="AA18" i="40" s="1"/>
  <c r="G18" i="40"/>
  <c r="W17" i="40"/>
  <c r="V17" i="40"/>
  <c r="U17" i="40"/>
  <c r="AA17" i="40" s="1"/>
  <c r="G17" i="40"/>
  <c r="W16" i="40"/>
  <c r="V16" i="40"/>
  <c r="U16" i="40"/>
  <c r="AA16" i="40" s="1"/>
  <c r="G16" i="40"/>
  <c r="W15" i="40"/>
  <c r="V15" i="40"/>
  <c r="U15" i="40"/>
  <c r="AA15" i="40" s="1"/>
  <c r="G15" i="40"/>
  <c r="V14" i="40"/>
  <c r="U14" i="40"/>
  <c r="H14" i="40"/>
  <c r="W14" i="40" s="1"/>
  <c r="V13" i="40"/>
  <c r="U13" i="40"/>
  <c r="H13" i="40"/>
  <c r="W13" i="40" s="1"/>
  <c r="V12" i="40"/>
  <c r="U12" i="40"/>
  <c r="H12" i="40"/>
  <c r="W12" i="40" s="1"/>
  <c r="W11" i="40"/>
  <c r="V11" i="40"/>
  <c r="U11" i="40"/>
  <c r="H11" i="40"/>
  <c r="AA11" i="40" s="1"/>
  <c r="G11" i="40"/>
  <c r="V10" i="40"/>
  <c r="U10" i="40"/>
  <c r="H10" i="40"/>
  <c r="W10" i="40" s="1"/>
  <c r="V9" i="40"/>
  <c r="U9" i="40"/>
  <c r="H9" i="40"/>
  <c r="W9" i="40" s="1"/>
  <c r="V8" i="40"/>
  <c r="U8" i="40"/>
  <c r="H8" i="40"/>
  <c r="W8" i="40" s="1"/>
  <c r="W7" i="40"/>
  <c r="V7" i="40"/>
  <c r="U7" i="40"/>
  <c r="H7" i="40"/>
  <c r="G7" i="40"/>
  <c r="V6" i="40"/>
  <c r="U6" i="40"/>
  <c r="W6" i="40"/>
  <c r="H29" i="38"/>
  <c r="G29" i="38" s="1"/>
  <c r="H15" i="38"/>
  <c r="H16" i="38"/>
  <c r="H17" i="38"/>
  <c r="G17" i="38" s="1"/>
  <c r="H18" i="38"/>
  <c r="G18" i="38" s="1"/>
  <c r="H19" i="38"/>
  <c r="G19" i="38" s="1"/>
  <c r="H20" i="38"/>
  <c r="H21" i="38"/>
  <c r="H22" i="38"/>
  <c r="G22" i="38" s="1"/>
  <c r="H23" i="38"/>
  <c r="H24" i="38"/>
  <c r="H25" i="38"/>
  <c r="G25" i="38" s="1"/>
  <c r="H26" i="38"/>
  <c r="G26" i="38" s="1"/>
  <c r="H27" i="38"/>
  <c r="H28" i="38"/>
  <c r="H30" i="38"/>
  <c r="G30" i="38" s="1"/>
  <c r="H31" i="38"/>
  <c r="H32" i="38"/>
  <c r="H33" i="38"/>
  <c r="H34" i="38"/>
  <c r="G34" i="38" s="1"/>
  <c r="H35" i="38"/>
  <c r="H14" i="38"/>
  <c r="G16" i="38"/>
  <c r="H13" i="38"/>
  <c r="G13" i="38" s="1"/>
  <c r="G14" i="38"/>
  <c r="J9" i="38"/>
  <c r="H7" i="38"/>
  <c r="G7" i="38"/>
  <c r="J7" i="38"/>
  <c r="AE13" i="1"/>
  <c r="AD13" i="1"/>
  <c r="H6" i="39"/>
  <c r="U6" i="39"/>
  <c r="T35" i="39"/>
  <c r="S35" i="39"/>
  <c r="R35" i="39"/>
  <c r="Q35" i="39"/>
  <c r="P35" i="39"/>
  <c r="O35" i="39"/>
  <c r="N35" i="39"/>
  <c r="M35" i="39"/>
  <c r="L35" i="39"/>
  <c r="K35" i="39"/>
  <c r="J35" i="39"/>
  <c r="I35" i="39"/>
  <c r="D35" i="39"/>
  <c r="V34" i="39"/>
  <c r="U34" i="39"/>
  <c r="H34" i="39"/>
  <c r="W34" i="39" s="1"/>
  <c r="V33" i="39"/>
  <c r="U33" i="39"/>
  <c r="H33" i="39"/>
  <c r="W33" i="39" s="1"/>
  <c r="U31" i="39"/>
  <c r="V31" i="39"/>
  <c r="H31" i="39"/>
  <c r="W31" i="39" s="1"/>
  <c r="U30" i="39"/>
  <c r="V30" i="39"/>
  <c r="H30" i="39"/>
  <c r="W30" i="39" s="1"/>
  <c r="U29" i="39"/>
  <c r="V29" i="39"/>
  <c r="H29" i="39"/>
  <c r="W29" i="39" s="1"/>
  <c r="U28" i="39"/>
  <c r="V28" i="39"/>
  <c r="H28" i="39"/>
  <c r="W28" i="39" s="1"/>
  <c r="U27" i="39"/>
  <c r="V27" i="39"/>
  <c r="H27" i="39"/>
  <c r="W27" i="39" s="1"/>
  <c r="V32" i="39"/>
  <c r="U32" i="39"/>
  <c r="H32" i="39"/>
  <c r="W32" i="39" s="1"/>
  <c r="U26" i="39"/>
  <c r="V26" i="39"/>
  <c r="H26" i="39"/>
  <c r="W26" i="39" s="1"/>
  <c r="U25" i="39"/>
  <c r="V25" i="39"/>
  <c r="H25" i="39"/>
  <c r="W25" i="39" s="1"/>
  <c r="U24" i="39"/>
  <c r="V24" i="39"/>
  <c r="H24" i="39"/>
  <c r="W24" i="39" s="1"/>
  <c r="U23" i="39"/>
  <c r="V23" i="39"/>
  <c r="H23" i="39"/>
  <c r="W23" i="39" s="1"/>
  <c r="U12" i="39"/>
  <c r="V12" i="39"/>
  <c r="H12" i="39"/>
  <c r="W12" i="39" s="1"/>
  <c r="U22" i="39"/>
  <c r="V22" i="39"/>
  <c r="H22" i="39"/>
  <c r="W22" i="39" s="1"/>
  <c r="U21" i="39"/>
  <c r="V21" i="39"/>
  <c r="H21" i="39"/>
  <c r="W21" i="39" s="1"/>
  <c r="U20" i="39"/>
  <c r="V20" i="39"/>
  <c r="H20" i="39"/>
  <c r="W20" i="39" s="1"/>
  <c r="U19" i="39"/>
  <c r="V19" i="39"/>
  <c r="H19" i="39"/>
  <c r="W19" i="39" s="1"/>
  <c r="U8" i="39"/>
  <c r="V8" i="39"/>
  <c r="H8" i="39"/>
  <c r="W8" i="39" s="1"/>
  <c r="W18" i="39"/>
  <c r="U18" i="39"/>
  <c r="AA18" i="39" s="1"/>
  <c r="V18" i="39"/>
  <c r="G18" i="39"/>
  <c r="W17" i="39"/>
  <c r="U17" i="39"/>
  <c r="AA17" i="39" s="1"/>
  <c r="V17" i="39"/>
  <c r="G17" i="39"/>
  <c r="W16" i="39"/>
  <c r="U16" i="39"/>
  <c r="AA16" i="39" s="1"/>
  <c r="V16" i="39"/>
  <c r="G16" i="39"/>
  <c r="W15" i="39"/>
  <c r="U15" i="39"/>
  <c r="AA15" i="39" s="1"/>
  <c r="V15" i="39"/>
  <c r="G15" i="39"/>
  <c r="U14" i="39"/>
  <c r="V14" i="39"/>
  <c r="H14" i="39"/>
  <c r="W14" i="39" s="1"/>
  <c r="U13" i="39"/>
  <c r="V13" i="39"/>
  <c r="H13" i="39"/>
  <c r="W13" i="39" s="1"/>
  <c r="U11" i="39"/>
  <c r="V11" i="39"/>
  <c r="H11" i="39"/>
  <c r="W11" i="39" s="1"/>
  <c r="U10" i="39"/>
  <c r="V10" i="39"/>
  <c r="H10" i="39"/>
  <c r="W10" i="39" s="1"/>
  <c r="U9" i="39"/>
  <c r="V9" i="39"/>
  <c r="H9" i="39"/>
  <c r="W9" i="39" s="1"/>
  <c r="U7" i="39"/>
  <c r="V7" i="39"/>
  <c r="H7" i="39"/>
  <c r="W7" i="39" s="1"/>
  <c r="G15" i="38"/>
  <c r="G31" i="38"/>
  <c r="AF33" i="38"/>
  <c r="AD33" i="38"/>
  <c r="AB33" i="38"/>
  <c r="Z33" i="38"/>
  <c r="X33" i="38"/>
  <c r="V33" i="38"/>
  <c r="T33" i="38"/>
  <c r="R33" i="38"/>
  <c r="P33" i="38"/>
  <c r="N33" i="38"/>
  <c r="L33" i="38"/>
  <c r="J33" i="38"/>
  <c r="AF32" i="38"/>
  <c r="AD32" i="38"/>
  <c r="AB32" i="38"/>
  <c r="Z32" i="38"/>
  <c r="X32" i="38"/>
  <c r="V32" i="38"/>
  <c r="T32" i="38"/>
  <c r="R32" i="38"/>
  <c r="P32" i="38"/>
  <c r="N32" i="38"/>
  <c r="L32" i="38"/>
  <c r="J32" i="38"/>
  <c r="AF31" i="38"/>
  <c r="AD31" i="38"/>
  <c r="AB31" i="38"/>
  <c r="Z31" i="38"/>
  <c r="X31" i="38"/>
  <c r="V31" i="38"/>
  <c r="T31" i="38"/>
  <c r="R31" i="38"/>
  <c r="P31" i="38"/>
  <c r="N31" i="38"/>
  <c r="L31" i="38"/>
  <c r="J31" i="38"/>
  <c r="AF30" i="38"/>
  <c r="AD30" i="38"/>
  <c r="AB30" i="38"/>
  <c r="Z30" i="38"/>
  <c r="X30" i="38"/>
  <c r="V30" i="38"/>
  <c r="T30" i="38"/>
  <c r="R30" i="38"/>
  <c r="P30" i="38"/>
  <c r="N30" i="38"/>
  <c r="L30" i="38"/>
  <c r="J30" i="38"/>
  <c r="AF29" i="38"/>
  <c r="AD29" i="38"/>
  <c r="AB29" i="38"/>
  <c r="Z29" i="38"/>
  <c r="X29" i="38"/>
  <c r="V29" i="38"/>
  <c r="T29" i="38"/>
  <c r="R29" i="38"/>
  <c r="P29" i="38"/>
  <c r="N29" i="38"/>
  <c r="L29" i="38"/>
  <c r="J29" i="38"/>
  <c r="AF27" i="38"/>
  <c r="AD27" i="38"/>
  <c r="AB27" i="38"/>
  <c r="Z27" i="38"/>
  <c r="X27" i="38"/>
  <c r="V27" i="38"/>
  <c r="T27" i="38"/>
  <c r="R27" i="38"/>
  <c r="P27" i="38"/>
  <c r="N27" i="38"/>
  <c r="L27" i="38"/>
  <c r="J27" i="38"/>
  <c r="AF26" i="38"/>
  <c r="AD26" i="38"/>
  <c r="AB26" i="38"/>
  <c r="Z26" i="38"/>
  <c r="X26" i="38"/>
  <c r="V26" i="38"/>
  <c r="T26" i="38"/>
  <c r="R26" i="38"/>
  <c r="P26" i="38"/>
  <c r="N26" i="38"/>
  <c r="L26" i="38"/>
  <c r="J26" i="38"/>
  <c r="AF25" i="38"/>
  <c r="AD25" i="38"/>
  <c r="AB25" i="38"/>
  <c r="Z25" i="38"/>
  <c r="X25" i="38"/>
  <c r="V25" i="38"/>
  <c r="T25" i="38"/>
  <c r="R25" i="38"/>
  <c r="P25" i="38"/>
  <c r="N25" i="38"/>
  <c r="L25" i="38"/>
  <c r="J25" i="38"/>
  <c r="AF24" i="38"/>
  <c r="AD24" i="38"/>
  <c r="AB24" i="38"/>
  <c r="Z24" i="38"/>
  <c r="X24" i="38"/>
  <c r="V24" i="38"/>
  <c r="T24" i="38"/>
  <c r="R24" i="38"/>
  <c r="P24" i="38"/>
  <c r="N24" i="38"/>
  <c r="L24" i="38"/>
  <c r="J24" i="38"/>
  <c r="AF23" i="38"/>
  <c r="AD23" i="38"/>
  <c r="AB23" i="38"/>
  <c r="Z23" i="38"/>
  <c r="X23" i="38"/>
  <c r="V23" i="38"/>
  <c r="T23" i="38"/>
  <c r="R23" i="38"/>
  <c r="P23" i="38"/>
  <c r="N23" i="38"/>
  <c r="L23" i="38"/>
  <c r="J23" i="38"/>
  <c r="Z22" i="38"/>
  <c r="AF22" i="38"/>
  <c r="AD22" i="38"/>
  <c r="AB22" i="38"/>
  <c r="X22" i="38"/>
  <c r="V22" i="38"/>
  <c r="T22" i="38"/>
  <c r="R22" i="38"/>
  <c r="P22" i="38"/>
  <c r="N22" i="38"/>
  <c r="L22" i="38"/>
  <c r="J22" i="38"/>
  <c r="AF21" i="38"/>
  <c r="AD21" i="38"/>
  <c r="AB21" i="38"/>
  <c r="Z21" i="38"/>
  <c r="X21" i="38"/>
  <c r="V21" i="38"/>
  <c r="T21" i="38"/>
  <c r="R21" i="38"/>
  <c r="P21" i="38"/>
  <c r="N21" i="38"/>
  <c r="L21" i="38"/>
  <c r="J21" i="38"/>
  <c r="J20" i="38"/>
  <c r="AF20" i="38"/>
  <c r="AD20" i="38"/>
  <c r="AB20" i="38"/>
  <c r="Z20" i="38"/>
  <c r="X20" i="38"/>
  <c r="V20" i="38"/>
  <c r="T20" i="38"/>
  <c r="R20" i="38"/>
  <c r="P20" i="38"/>
  <c r="N20" i="38"/>
  <c r="L20" i="38"/>
  <c r="AF19" i="38"/>
  <c r="AD19" i="38"/>
  <c r="AB19" i="38"/>
  <c r="Z19" i="38"/>
  <c r="X19" i="38"/>
  <c r="V19" i="38"/>
  <c r="T19" i="38"/>
  <c r="R19" i="38"/>
  <c r="P19" i="38"/>
  <c r="N19" i="38"/>
  <c r="L19" i="38"/>
  <c r="J19" i="38"/>
  <c r="AF18" i="38"/>
  <c r="AD18" i="38"/>
  <c r="AB18" i="38"/>
  <c r="Z18" i="38"/>
  <c r="X18" i="38"/>
  <c r="V18" i="38"/>
  <c r="T18" i="38"/>
  <c r="R18" i="38"/>
  <c r="P18" i="38"/>
  <c r="N18" i="38"/>
  <c r="L18" i="38"/>
  <c r="J18" i="38"/>
  <c r="AF17" i="38"/>
  <c r="AD17" i="38"/>
  <c r="AB17" i="38"/>
  <c r="Z17" i="38"/>
  <c r="X17" i="38"/>
  <c r="V17" i="38"/>
  <c r="T17" i="38"/>
  <c r="R17" i="38"/>
  <c r="P17" i="38"/>
  <c r="N17" i="38"/>
  <c r="L17" i="38"/>
  <c r="J17" i="38"/>
  <c r="AF16" i="38"/>
  <c r="AD16" i="38"/>
  <c r="AB16" i="38"/>
  <c r="Z16" i="38"/>
  <c r="X16" i="38"/>
  <c r="V16" i="38"/>
  <c r="T16" i="38"/>
  <c r="R16" i="38"/>
  <c r="P16" i="38"/>
  <c r="N16" i="38"/>
  <c r="L16" i="38"/>
  <c r="J16" i="38"/>
  <c r="AF15" i="38"/>
  <c r="AD15" i="38"/>
  <c r="AB15" i="38"/>
  <c r="Z15" i="38"/>
  <c r="X15" i="38"/>
  <c r="V15" i="38"/>
  <c r="T15" i="38"/>
  <c r="R15" i="38"/>
  <c r="P15" i="38"/>
  <c r="N15" i="38"/>
  <c r="L15" i="38"/>
  <c r="J15" i="38"/>
  <c r="AF14" i="38"/>
  <c r="AD14" i="38"/>
  <c r="AB14" i="38"/>
  <c r="Z14" i="38"/>
  <c r="X14" i="38"/>
  <c r="V14" i="38"/>
  <c r="T14" i="38"/>
  <c r="R14" i="38"/>
  <c r="P14" i="38"/>
  <c r="N14" i="38"/>
  <c r="L14" i="38"/>
  <c r="J14" i="38"/>
  <c r="AD10" i="38"/>
  <c r="AF9" i="38"/>
  <c r="AD9" i="38"/>
  <c r="AB9" i="38"/>
  <c r="Z9" i="38"/>
  <c r="X9" i="38"/>
  <c r="V9" i="38"/>
  <c r="T9" i="38"/>
  <c r="R9" i="38"/>
  <c r="P9" i="38"/>
  <c r="N9" i="38"/>
  <c r="L9" i="38"/>
  <c r="AF13" i="38"/>
  <c r="AF12" i="38"/>
  <c r="AF11" i="38"/>
  <c r="AF10" i="38"/>
  <c r="AF8" i="38"/>
  <c r="AF7" i="38"/>
  <c r="AD13" i="38"/>
  <c r="AD12" i="38"/>
  <c r="AD11" i="38"/>
  <c r="AD8" i="38"/>
  <c r="AD7" i="38"/>
  <c r="AB13" i="38"/>
  <c r="AB12" i="38"/>
  <c r="AB11" i="38"/>
  <c r="AB10" i="38"/>
  <c r="AB8" i="38"/>
  <c r="AB7" i="38"/>
  <c r="Z13" i="38"/>
  <c r="Z12" i="38"/>
  <c r="Z11" i="38"/>
  <c r="Z10" i="38"/>
  <c r="Z8" i="38"/>
  <c r="Z7" i="38"/>
  <c r="X13" i="38"/>
  <c r="X12" i="38"/>
  <c r="X11" i="38"/>
  <c r="X10" i="38"/>
  <c r="X8" i="38"/>
  <c r="X7" i="38"/>
  <c r="V13" i="38"/>
  <c r="V12" i="38"/>
  <c r="V11" i="38"/>
  <c r="V10" i="38"/>
  <c r="V8" i="38"/>
  <c r="V7" i="38"/>
  <c r="T13" i="38"/>
  <c r="T12" i="38"/>
  <c r="T11" i="38"/>
  <c r="T10" i="38"/>
  <c r="T8" i="38"/>
  <c r="T7" i="38"/>
  <c r="R13" i="38"/>
  <c r="R12" i="38"/>
  <c r="R11" i="38"/>
  <c r="R10" i="38"/>
  <c r="R8" i="38"/>
  <c r="R7" i="38"/>
  <c r="P13" i="38"/>
  <c r="P12" i="38"/>
  <c r="P11" i="38"/>
  <c r="P10" i="38"/>
  <c r="P8" i="38"/>
  <c r="P7" i="38"/>
  <c r="N13" i="38"/>
  <c r="N12" i="38"/>
  <c r="N11" i="38"/>
  <c r="N10" i="38"/>
  <c r="N8" i="38"/>
  <c r="N7" i="38"/>
  <c r="L8" i="38"/>
  <c r="L10" i="38"/>
  <c r="L11" i="38"/>
  <c r="L12" i="38"/>
  <c r="L13" i="38"/>
  <c r="J8" i="38"/>
  <c r="J10" i="38"/>
  <c r="J11" i="38"/>
  <c r="J12" i="38"/>
  <c r="J13" i="38"/>
  <c r="L7" i="38"/>
  <c r="H8" i="38"/>
  <c r="G8" i="38" s="1"/>
  <c r="H9" i="38"/>
  <c r="G9" i="38" s="1"/>
  <c r="H10" i="38"/>
  <c r="G10" i="38" s="1"/>
  <c r="H11" i="38"/>
  <c r="G11" i="38" s="1"/>
  <c r="H12" i="38"/>
  <c r="G12" i="38" s="1"/>
  <c r="G20" i="38"/>
  <c r="G21" i="38"/>
  <c r="G23" i="38"/>
  <c r="G24" i="38"/>
  <c r="G27" i="38"/>
  <c r="G28" i="38"/>
  <c r="G32" i="38"/>
  <c r="G33" i="38"/>
  <c r="G35" i="38"/>
  <c r="AA27" i="40" l="1"/>
  <c r="AA29" i="40"/>
  <c r="AA31" i="40"/>
  <c r="AA25" i="40"/>
  <c r="W25" i="40"/>
  <c r="AA23" i="40"/>
  <c r="AA21" i="40"/>
  <c r="W21" i="40"/>
  <c r="AA19" i="40"/>
  <c r="G13" i="40"/>
  <c r="AA13" i="40"/>
  <c r="G9" i="40"/>
  <c r="AA9" i="40"/>
  <c r="AA7" i="40"/>
  <c r="U35" i="40"/>
  <c r="H35" i="40"/>
  <c r="AA8" i="40"/>
  <c r="AA12" i="40"/>
  <c r="AA20" i="40"/>
  <c r="AA24" i="40"/>
  <c r="AA28" i="40"/>
  <c r="AA32" i="40"/>
  <c r="G34" i="40"/>
  <c r="AA6" i="40"/>
  <c r="AA10" i="40"/>
  <c r="AA14" i="40"/>
  <c r="AA22" i="40"/>
  <c r="AA26" i="40"/>
  <c r="AA30" i="40"/>
  <c r="G6" i="40"/>
  <c r="G8" i="40"/>
  <c r="G10" i="40"/>
  <c r="G12" i="40"/>
  <c r="G14" i="40"/>
  <c r="G20" i="40"/>
  <c r="G22" i="40"/>
  <c r="G24" i="40"/>
  <c r="G26" i="40"/>
  <c r="G28" i="40"/>
  <c r="G30" i="40"/>
  <c r="G32" i="40"/>
  <c r="AH7" i="38"/>
  <c r="AH9" i="38"/>
  <c r="AA6" i="39"/>
  <c r="AA28" i="39"/>
  <c r="AA25" i="39"/>
  <c r="AA22" i="39"/>
  <c r="AA8" i="39"/>
  <c r="AA10" i="39"/>
  <c r="AA30" i="39"/>
  <c r="AA32" i="39"/>
  <c r="AA23" i="39"/>
  <c r="AA20" i="39"/>
  <c r="AA13" i="39"/>
  <c r="AA7" i="39"/>
  <c r="AA31" i="39"/>
  <c r="AA27" i="39"/>
  <c r="AA24" i="39"/>
  <c r="AA21" i="39"/>
  <c r="AA14" i="39"/>
  <c r="AA9" i="39"/>
  <c r="AA29" i="39"/>
  <c r="AA26" i="39"/>
  <c r="AA12" i="39"/>
  <c r="AA19" i="39"/>
  <c r="AA11" i="39"/>
  <c r="H35" i="39"/>
  <c r="U35" i="39"/>
  <c r="W6" i="39"/>
  <c r="G9" i="39"/>
  <c r="G11" i="39"/>
  <c r="G14" i="39"/>
  <c r="G19" i="39"/>
  <c r="G21" i="39"/>
  <c r="G12" i="39"/>
  <c r="G24" i="39"/>
  <c r="G26" i="39"/>
  <c r="G27" i="39"/>
  <c r="G29" i="39"/>
  <c r="G31" i="39"/>
  <c r="G34" i="39"/>
  <c r="G6" i="39"/>
  <c r="V35" i="39"/>
  <c r="V6" i="39"/>
  <c r="G10" i="39"/>
  <c r="G8" i="39"/>
  <c r="G22" i="39"/>
  <c r="G25" i="39"/>
  <c r="G28" i="39"/>
  <c r="G33" i="39"/>
  <c r="G7" i="39"/>
  <c r="G13" i="39"/>
  <c r="G20" i="39"/>
  <c r="G23" i="39"/>
  <c r="G32" i="39"/>
  <c r="G30" i="39"/>
  <c r="G36" i="38"/>
  <c r="H36" i="38"/>
  <c r="L36" i="38"/>
  <c r="G35" i="40" l="1"/>
  <c r="G35" i="39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K36" i="38"/>
  <c r="J36" i="38"/>
  <c r="I36" i="38"/>
  <c r="D36" i="38"/>
  <c r="AH35" i="38"/>
  <c r="AG35" i="38"/>
  <c r="AI35" i="38"/>
  <c r="AH34" i="38"/>
  <c r="AG34" i="38"/>
  <c r="AI34" i="38"/>
  <c r="AH33" i="38"/>
  <c r="AG33" i="38"/>
  <c r="AI33" i="38"/>
  <c r="AH32" i="38"/>
  <c r="AG32" i="38"/>
  <c r="AI32" i="38"/>
  <c r="AH31" i="38"/>
  <c r="AG31" i="38"/>
  <c r="AI31" i="38"/>
  <c r="AH30" i="38"/>
  <c r="AG30" i="38"/>
  <c r="AI30" i="38"/>
  <c r="AH29" i="38"/>
  <c r="AG29" i="38"/>
  <c r="AI29" i="38"/>
  <c r="AH28" i="38"/>
  <c r="AG28" i="38"/>
  <c r="AI28" i="38"/>
  <c r="AH27" i="38"/>
  <c r="AG27" i="38"/>
  <c r="AI27" i="38"/>
  <c r="AH26" i="38"/>
  <c r="AG26" i="38"/>
  <c r="AI26" i="38"/>
  <c r="AH25" i="38"/>
  <c r="AG25" i="38"/>
  <c r="AI25" i="38"/>
  <c r="AH24" i="38"/>
  <c r="AG24" i="38"/>
  <c r="AI24" i="38"/>
  <c r="AH23" i="38"/>
  <c r="AG23" i="38"/>
  <c r="AI23" i="38"/>
  <c r="AH22" i="38"/>
  <c r="AG22" i="38"/>
  <c r="AI22" i="38"/>
  <c r="AH21" i="38"/>
  <c r="AG21" i="38"/>
  <c r="AI21" i="38"/>
  <c r="AH20" i="38"/>
  <c r="AG20" i="38"/>
  <c r="AI20" i="38"/>
  <c r="AH19" i="38"/>
  <c r="AG19" i="38"/>
  <c r="AI19" i="38"/>
  <c r="AH18" i="38"/>
  <c r="AG18" i="38"/>
  <c r="AI18" i="38"/>
  <c r="AH17" i="38"/>
  <c r="AG17" i="38"/>
  <c r="AI17" i="38"/>
  <c r="AH16" i="38"/>
  <c r="AG16" i="38"/>
  <c r="AI16" i="38"/>
  <c r="AH15" i="38"/>
  <c r="AG15" i="38"/>
  <c r="AI15" i="38"/>
  <c r="AH14" i="38"/>
  <c r="AG14" i="38"/>
  <c r="AI14" i="38"/>
  <c r="AH13" i="38"/>
  <c r="AG13" i="38"/>
  <c r="AI13" i="38"/>
  <c r="AH12" i="38"/>
  <c r="AG12" i="38"/>
  <c r="AI12" i="38"/>
  <c r="AH11" i="38"/>
  <c r="AG11" i="38"/>
  <c r="AI11" i="38"/>
  <c r="AH10" i="38"/>
  <c r="AG10" i="38"/>
  <c r="AI10" i="38"/>
  <c r="AG9" i="38"/>
  <c r="AI9" i="38"/>
  <c r="AH8" i="38"/>
  <c r="AG8" i="38"/>
  <c r="AI8" i="38"/>
  <c r="AG7" i="38"/>
  <c r="AI7" i="38"/>
  <c r="AE7" i="1"/>
  <c r="E7" i="1"/>
  <c r="AF7" i="1" s="1"/>
  <c r="AH36" i="38" l="1"/>
  <c r="AG36" i="38"/>
  <c r="AD10" i="1"/>
  <c r="AD8" i="1"/>
  <c r="E8" i="1"/>
  <c r="AF8" i="1" s="1"/>
  <c r="E10" i="1"/>
  <c r="AF10" i="1" s="1"/>
  <c r="E11" i="1"/>
  <c r="AF11" i="1" s="1"/>
  <c r="E12" i="1"/>
  <c r="AF12" i="1" s="1"/>
  <c r="E15" i="1"/>
  <c r="AF15" i="1" s="1"/>
  <c r="E16" i="1"/>
  <c r="AF16" i="1" s="1"/>
  <c r="E17" i="1"/>
  <c r="AF17" i="1" s="1"/>
  <c r="E18" i="1"/>
  <c r="AF18" i="1" s="1"/>
  <c r="E19" i="1"/>
  <c r="AF19" i="1" s="1"/>
  <c r="E9" i="1"/>
  <c r="AF9" i="1" s="1"/>
  <c r="E20" i="1"/>
  <c r="AF20" i="1" s="1"/>
  <c r="E21" i="1"/>
  <c r="AF21" i="1" s="1"/>
  <c r="E22" i="1"/>
  <c r="AF22" i="1" s="1"/>
  <c r="E23" i="1"/>
  <c r="AF23" i="1" s="1"/>
  <c r="E13" i="1"/>
  <c r="AF13" i="1" s="1"/>
  <c r="E24" i="1"/>
  <c r="AF24" i="1" s="1"/>
  <c r="E25" i="1"/>
  <c r="AF25" i="1" s="1"/>
  <c r="E26" i="1"/>
  <c r="AF26" i="1" s="1"/>
  <c r="E27" i="1"/>
  <c r="AF27" i="1" s="1"/>
  <c r="E28" i="1"/>
  <c r="AF28" i="1" s="1"/>
  <c r="E29" i="1"/>
  <c r="AF29" i="1" s="1"/>
  <c r="E30" i="1"/>
  <c r="AF30" i="1" s="1"/>
  <c r="E31" i="1"/>
  <c r="AF31" i="1" s="1"/>
  <c r="E32" i="1"/>
  <c r="AF32" i="1" s="1"/>
  <c r="E33" i="1"/>
  <c r="AF33" i="1" s="1"/>
  <c r="E34" i="1"/>
  <c r="AF34" i="1" s="1"/>
  <c r="E35" i="1"/>
  <c r="AF35" i="1" s="1"/>
  <c r="E14" i="1"/>
  <c r="AF14" i="1" s="1"/>
  <c r="G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H36" i="1"/>
  <c r="AD35" i="1"/>
  <c r="AD11" i="1"/>
  <c r="AD12" i="1"/>
  <c r="AD14" i="1"/>
  <c r="AD15" i="1"/>
  <c r="AD16" i="1"/>
  <c r="AD17" i="1"/>
  <c r="AD18" i="1"/>
  <c r="AD19" i="1"/>
  <c r="AD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E8" i="1"/>
  <c r="AE10" i="1"/>
  <c r="AE11" i="1"/>
  <c r="AE12" i="1"/>
  <c r="AE14" i="1"/>
  <c r="AE15" i="1"/>
  <c r="AE16" i="1"/>
  <c r="AE17" i="1"/>
  <c r="AE18" i="1"/>
  <c r="AE19" i="1"/>
  <c r="AE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 l="1"/>
  <c r="F36" i="1"/>
  <c r="AD36" i="1" s="1"/>
  <c r="D36" i="1"/>
  <c r="AH56" i="37"/>
  <c r="AG56" i="37"/>
  <c r="AF56" i="37"/>
  <c r="AE56" i="37"/>
  <c r="AD56" i="37"/>
  <c r="AC56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D56" i="37"/>
  <c r="AG77" i="36"/>
  <c r="AF77" i="36"/>
  <c r="AE77" i="36"/>
  <c r="AD77" i="36"/>
  <c r="AC77" i="36"/>
  <c r="AB77" i="36"/>
  <c r="AA77" i="36"/>
  <c r="Z77" i="36"/>
  <c r="Y77" i="36"/>
  <c r="X77" i="36"/>
  <c r="W77" i="36"/>
  <c r="V77" i="36"/>
  <c r="U77" i="36"/>
  <c r="T77" i="36"/>
  <c r="S77" i="36"/>
  <c r="R77" i="36"/>
  <c r="Q77" i="36"/>
  <c r="P77" i="36"/>
  <c r="O77" i="36"/>
  <c r="N77" i="36"/>
  <c r="M77" i="36"/>
  <c r="L77" i="36"/>
  <c r="K77" i="36"/>
  <c r="J77" i="36"/>
  <c r="I77" i="36"/>
  <c r="H77" i="36"/>
  <c r="G77" i="36"/>
  <c r="F77" i="36"/>
  <c r="E77" i="36"/>
  <c r="D77" i="36"/>
  <c r="C77" i="36"/>
  <c r="AG73" i="35"/>
  <c r="AF73" i="35"/>
  <c r="AE73" i="35"/>
  <c r="AD73" i="35"/>
  <c r="AC73" i="35"/>
  <c r="AB73" i="35"/>
  <c r="AA73" i="35"/>
  <c r="Z73" i="35"/>
  <c r="Y73" i="35"/>
  <c r="X73" i="35"/>
  <c r="W73" i="35"/>
  <c r="V73" i="35"/>
  <c r="U73" i="35"/>
  <c r="T73" i="35"/>
  <c r="S73" i="35"/>
  <c r="R73" i="35"/>
  <c r="Q73" i="35"/>
  <c r="P73" i="35"/>
  <c r="O73" i="35"/>
  <c r="N73" i="35"/>
  <c r="M73" i="35"/>
  <c r="L73" i="35"/>
  <c r="K73" i="35"/>
  <c r="J73" i="35"/>
  <c r="I73" i="35"/>
  <c r="H73" i="35"/>
  <c r="G73" i="35"/>
  <c r="F73" i="35"/>
  <c r="E73" i="35"/>
  <c r="D73" i="35"/>
  <c r="C73" i="35"/>
  <c r="AG72" i="34"/>
  <c r="AF72" i="34"/>
  <c r="AE72" i="34"/>
  <c r="AD72" i="34"/>
  <c r="AC72" i="34"/>
  <c r="AB72" i="34"/>
  <c r="AA72" i="34"/>
  <c r="Z72" i="34"/>
  <c r="Y72" i="34"/>
  <c r="X72" i="34"/>
  <c r="W72" i="34"/>
  <c r="V72" i="34"/>
  <c r="U72" i="34"/>
  <c r="T72" i="34"/>
  <c r="S72" i="34"/>
  <c r="R72" i="34"/>
  <c r="Q72" i="34"/>
  <c r="P72" i="34"/>
  <c r="O72" i="34"/>
  <c r="N72" i="34"/>
  <c r="M72" i="34"/>
  <c r="L72" i="34"/>
  <c r="K72" i="34"/>
  <c r="J72" i="34"/>
  <c r="I72" i="34"/>
  <c r="H72" i="34"/>
  <c r="G72" i="34"/>
  <c r="F72" i="34"/>
  <c r="E72" i="34"/>
  <c r="D72" i="34"/>
  <c r="C72" i="34"/>
  <c r="AG75" i="33"/>
  <c r="AF75" i="33"/>
  <c r="AE75" i="33"/>
  <c r="AD75" i="33"/>
  <c r="AC75" i="33"/>
  <c r="AB75" i="33"/>
  <c r="AA75" i="33"/>
  <c r="Z75" i="33"/>
  <c r="Y75" i="33"/>
  <c r="X75" i="33"/>
  <c r="W75" i="33"/>
  <c r="V75" i="33"/>
  <c r="U75" i="33"/>
  <c r="T75" i="33"/>
  <c r="S75" i="33"/>
  <c r="R75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AG78" i="32"/>
  <c r="AF78" i="32"/>
  <c r="AE78" i="32"/>
  <c r="AD78" i="32"/>
  <c r="AC78" i="32"/>
  <c r="AB78" i="32"/>
  <c r="AA78" i="32"/>
  <c r="Z78" i="32"/>
  <c r="Y78" i="32"/>
  <c r="X78" i="32"/>
  <c r="W78" i="32"/>
  <c r="V78" i="32"/>
  <c r="U78" i="32"/>
  <c r="T78" i="32"/>
  <c r="S78" i="32"/>
  <c r="R78" i="32"/>
  <c r="Q78" i="32"/>
  <c r="P78" i="32"/>
  <c r="O78" i="32"/>
  <c r="N78" i="32"/>
  <c r="M78" i="32"/>
  <c r="L78" i="32"/>
  <c r="K78" i="32"/>
  <c r="J78" i="32"/>
  <c r="I78" i="32"/>
  <c r="H78" i="32"/>
  <c r="G78" i="32"/>
  <c r="F78" i="32"/>
  <c r="E78" i="32"/>
  <c r="D78" i="32"/>
  <c r="C78" i="32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O73" i="31"/>
  <c r="N73" i="31"/>
  <c r="M73" i="31"/>
  <c r="L73" i="31"/>
  <c r="K73" i="31"/>
  <c r="J73" i="31"/>
  <c r="I73" i="31"/>
  <c r="H73" i="31"/>
  <c r="G73" i="31"/>
  <c r="F73" i="31"/>
  <c r="E73" i="31"/>
  <c r="D73" i="31"/>
  <c r="C73" i="31"/>
  <c r="AH75" i="30"/>
  <c r="AG75" i="30"/>
  <c r="AF75" i="30"/>
  <c r="AE75" i="30"/>
  <c r="AD75" i="30"/>
  <c r="AC75" i="30"/>
  <c r="AB75" i="30"/>
  <c r="AA75" i="30"/>
  <c r="Z75" i="30"/>
  <c r="Y75" i="30"/>
  <c r="X75" i="30"/>
  <c r="W75" i="30"/>
  <c r="V75" i="30"/>
  <c r="U75" i="30"/>
  <c r="T75" i="30"/>
  <c r="S75" i="30"/>
  <c r="R75" i="30"/>
  <c r="Q75" i="30"/>
  <c r="P75" i="30"/>
  <c r="O75" i="30"/>
  <c r="N75" i="30"/>
  <c r="M75" i="30"/>
  <c r="L75" i="30"/>
  <c r="K75" i="30"/>
  <c r="J75" i="30"/>
  <c r="I75" i="30"/>
  <c r="H75" i="30"/>
  <c r="G75" i="30"/>
  <c r="F75" i="30"/>
  <c r="E75" i="30"/>
  <c r="D75" i="30"/>
  <c r="C75" i="30"/>
  <c r="AG47" i="29"/>
  <c r="AF47" i="29"/>
  <c r="AE47" i="29"/>
  <c r="AD47" i="29"/>
  <c r="AC47" i="29"/>
  <c r="AB47" i="29"/>
  <c r="AA47" i="29"/>
  <c r="Z47" i="29"/>
  <c r="Y47" i="29"/>
  <c r="X47" i="29"/>
  <c r="W47" i="29"/>
  <c r="V47" i="29"/>
  <c r="U47" i="29"/>
  <c r="T47" i="29"/>
  <c r="S47" i="29"/>
  <c r="R47" i="29"/>
  <c r="Q47" i="29"/>
  <c r="P47" i="29"/>
  <c r="O47" i="29"/>
  <c r="N47" i="29"/>
  <c r="M47" i="29"/>
  <c r="L47" i="29"/>
  <c r="K47" i="29"/>
  <c r="J47" i="29"/>
  <c r="I47" i="29"/>
  <c r="H47" i="29"/>
  <c r="G47" i="29"/>
  <c r="F47" i="29"/>
  <c r="E47" i="29"/>
  <c r="D47" i="29"/>
  <c r="C47" i="29"/>
  <c r="AH79" i="28"/>
  <c r="AG79" i="28"/>
  <c r="AF79" i="28"/>
  <c r="AE79" i="28"/>
  <c r="AD79" i="28"/>
  <c r="AC79" i="28"/>
  <c r="AB79" i="28"/>
  <c r="AA79" i="28"/>
  <c r="Z79" i="28"/>
  <c r="Y79" i="28"/>
  <c r="X79" i="28"/>
  <c r="W79" i="28"/>
  <c r="V79" i="28"/>
  <c r="U79" i="28"/>
  <c r="T79" i="28"/>
  <c r="S79" i="28"/>
  <c r="R79" i="28"/>
  <c r="Q79" i="28"/>
  <c r="P79" i="28"/>
  <c r="O79" i="28"/>
  <c r="N79" i="28"/>
  <c r="M79" i="28"/>
  <c r="L79" i="28"/>
  <c r="K79" i="28"/>
  <c r="J79" i="28"/>
  <c r="I79" i="28"/>
  <c r="H79" i="28"/>
  <c r="G79" i="28"/>
  <c r="F79" i="28"/>
  <c r="E79" i="28"/>
  <c r="D79" i="28"/>
  <c r="C79" i="28"/>
  <c r="AE78" i="27"/>
  <c r="AD78" i="27"/>
  <c r="AC78" i="27"/>
  <c r="AB78" i="27"/>
  <c r="AA78" i="27"/>
  <c r="Z78" i="27"/>
  <c r="Y78" i="27"/>
  <c r="X78" i="27"/>
  <c r="W78" i="27"/>
  <c r="V78" i="27"/>
  <c r="U78" i="27"/>
  <c r="T78" i="27"/>
  <c r="S78" i="27"/>
  <c r="R78" i="27"/>
  <c r="Q78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M399" i="25"/>
  <c r="BJ399" i="25"/>
  <c r="BH399" i="25"/>
  <c r="BE399" i="25"/>
  <c r="BC399" i="25"/>
  <c r="AZ399" i="25"/>
  <c r="AX399" i="25"/>
  <c r="AU399" i="25"/>
  <c r="AS399" i="25"/>
  <c r="AP399" i="25"/>
  <c r="AN399" i="25"/>
  <c r="AK399" i="25"/>
  <c r="AI399" i="25"/>
  <c r="AF399" i="25"/>
  <c r="AD399" i="25"/>
  <c r="AA399" i="25"/>
  <c r="Y399" i="25"/>
  <c r="V399" i="25"/>
  <c r="T399" i="25"/>
  <c r="Q399" i="25"/>
  <c r="O399" i="25"/>
  <c r="L399" i="25"/>
  <c r="J399" i="25"/>
  <c r="G399" i="25"/>
  <c r="BL396" i="25"/>
  <c r="BG396" i="25"/>
  <c r="BB396" i="25"/>
  <c r="AW396" i="25"/>
  <c r="AR396" i="25"/>
  <c r="AM396" i="25"/>
  <c r="AH396" i="25"/>
  <c r="AC396" i="25"/>
  <c r="X396" i="25"/>
  <c r="S396" i="25"/>
  <c r="N396" i="25"/>
  <c r="I396" i="25"/>
  <c r="BM393" i="25"/>
  <c r="BJ393" i="25"/>
  <c r="BH393" i="25"/>
  <c r="BE393" i="25"/>
  <c r="BC393" i="25"/>
  <c r="AZ393" i="25"/>
  <c r="AX393" i="25"/>
  <c r="AU393" i="25"/>
  <c r="AS393" i="25"/>
  <c r="AP393" i="25"/>
  <c r="AN393" i="25"/>
  <c r="AK393" i="25"/>
  <c r="AI393" i="25"/>
  <c r="AF393" i="25"/>
  <c r="AD393" i="25"/>
  <c r="AA393" i="25"/>
  <c r="Y393" i="25"/>
  <c r="V393" i="25"/>
  <c r="T393" i="25"/>
  <c r="Q393" i="25"/>
  <c r="O393" i="25"/>
  <c r="L393" i="25"/>
  <c r="J393" i="25"/>
  <c r="G393" i="25"/>
  <c r="BM392" i="25"/>
  <c r="BJ392" i="25"/>
  <c r="BH392" i="25"/>
  <c r="BE392" i="25"/>
  <c r="BC392" i="25"/>
  <c r="AZ392" i="25"/>
  <c r="AX392" i="25"/>
  <c r="AU392" i="25"/>
  <c r="AS392" i="25"/>
  <c r="AP392" i="25"/>
  <c r="AN392" i="25"/>
  <c r="AK392" i="25"/>
  <c r="AI392" i="25"/>
  <c r="AF392" i="25"/>
  <c r="AD392" i="25"/>
  <c r="AA392" i="25"/>
  <c r="Y392" i="25"/>
  <c r="V392" i="25"/>
  <c r="T392" i="25"/>
  <c r="Q392" i="25"/>
  <c r="O392" i="25"/>
  <c r="L392" i="25"/>
  <c r="J392" i="25"/>
  <c r="G392" i="25"/>
  <c r="BM391" i="25"/>
  <c r="BJ391" i="25"/>
  <c r="BH391" i="25"/>
  <c r="BE391" i="25"/>
  <c r="BC391" i="25"/>
  <c r="AZ391" i="25"/>
  <c r="AX391" i="25"/>
  <c r="AU391" i="25"/>
  <c r="AS391" i="25"/>
  <c r="AP391" i="25"/>
  <c r="AN391" i="25"/>
  <c r="AK391" i="25"/>
  <c r="AI391" i="25"/>
  <c r="AF391" i="25"/>
  <c r="AD391" i="25"/>
  <c r="AA391" i="25"/>
  <c r="Y391" i="25"/>
  <c r="V391" i="25"/>
  <c r="T391" i="25"/>
  <c r="Q391" i="25"/>
  <c r="O391" i="25"/>
  <c r="L391" i="25"/>
  <c r="J391" i="25"/>
  <c r="G391" i="25"/>
  <c r="BM390" i="25"/>
  <c r="BJ390" i="25"/>
  <c r="BH390" i="25"/>
  <c r="BE390" i="25"/>
  <c r="BC390" i="25"/>
  <c r="AZ390" i="25"/>
  <c r="AX390" i="25"/>
  <c r="AU390" i="25"/>
  <c r="AS390" i="25"/>
  <c r="AP390" i="25"/>
  <c r="AN390" i="25"/>
  <c r="AK390" i="25"/>
  <c r="AI390" i="25"/>
  <c r="AF390" i="25"/>
  <c r="AD390" i="25"/>
  <c r="AA390" i="25"/>
  <c r="Y390" i="25"/>
  <c r="V390" i="25"/>
  <c r="T390" i="25"/>
  <c r="Q390" i="25"/>
  <c r="O390" i="25"/>
  <c r="L390" i="25"/>
  <c r="J390" i="25"/>
  <c r="G390" i="25"/>
  <c r="BM389" i="25"/>
  <c r="BJ389" i="25"/>
  <c r="BH389" i="25"/>
  <c r="BE389" i="25"/>
  <c r="BC389" i="25"/>
  <c r="AZ389" i="25"/>
  <c r="AX389" i="25"/>
  <c r="AU389" i="25"/>
  <c r="AS389" i="25"/>
  <c r="AP389" i="25"/>
  <c r="AN389" i="25"/>
  <c r="AK389" i="25"/>
  <c r="AI389" i="25"/>
  <c r="AF389" i="25"/>
  <c r="AD389" i="25"/>
  <c r="AA389" i="25"/>
  <c r="Y389" i="25"/>
  <c r="V389" i="25"/>
  <c r="T389" i="25"/>
  <c r="Q389" i="25"/>
  <c r="O389" i="25"/>
  <c r="L389" i="25"/>
  <c r="J389" i="25"/>
  <c r="G389" i="25"/>
  <c r="BR387" i="25"/>
  <c r="BI387" i="25"/>
  <c r="BJ398" i="25" s="1"/>
  <c r="BM398" i="25" s="1"/>
  <c r="BD387" i="25"/>
  <c r="BE398" i="25" s="1"/>
  <c r="BH398" i="25" s="1"/>
  <c r="AY387" i="25"/>
  <c r="AZ396" i="25" s="1"/>
  <c r="BC396" i="25" s="1"/>
  <c r="AT387" i="25"/>
  <c r="AU398" i="25" s="1"/>
  <c r="AX398" i="25" s="1"/>
  <c r="AO387" i="25"/>
  <c r="AP398" i="25" s="1"/>
  <c r="AS398" i="25" s="1"/>
  <c r="AJ387" i="25"/>
  <c r="AK398" i="25" s="1"/>
  <c r="AN398" i="25" s="1"/>
  <c r="AE387" i="25"/>
  <c r="AF396" i="25" s="1"/>
  <c r="AI396" i="25" s="1"/>
  <c r="Z387" i="25"/>
  <c r="AA398" i="25" s="1"/>
  <c r="AD398" i="25" s="1"/>
  <c r="U387" i="25"/>
  <c r="V398" i="25" s="1"/>
  <c r="Y398" i="25" s="1"/>
  <c r="P387" i="25"/>
  <c r="Q398" i="25" s="1"/>
  <c r="T398" i="25" s="1"/>
  <c r="K387" i="25"/>
  <c r="L396" i="25" s="1"/>
  <c r="O396" i="25" s="1"/>
  <c r="F387" i="25"/>
  <c r="G398" i="25" s="1"/>
  <c r="J398" i="25" s="1"/>
  <c r="BM386" i="25"/>
  <c r="BJ386" i="25"/>
  <c r="BH386" i="25"/>
  <c r="BE386" i="25"/>
  <c r="BC386" i="25"/>
  <c r="AZ386" i="25"/>
  <c r="AX386" i="25"/>
  <c r="AU386" i="25"/>
  <c r="AS386" i="25"/>
  <c r="AP386" i="25"/>
  <c r="AN386" i="25"/>
  <c r="AK386" i="25"/>
  <c r="AI386" i="25"/>
  <c r="AF386" i="25"/>
  <c r="AD386" i="25"/>
  <c r="AA386" i="25"/>
  <c r="Y386" i="25"/>
  <c r="V386" i="25"/>
  <c r="T386" i="25"/>
  <c r="Q386" i="25"/>
  <c r="O386" i="25"/>
  <c r="L386" i="25"/>
  <c r="J386" i="25"/>
  <c r="G386" i="25"/>
  <c r="BL383" i="25"/>
  <c r="BG383" i="25"/>
  <c r="BB383" i="25"/>
  <c r="AW383" i="25"/>
  <c r="AR383" i="25"/>
  <c r="AM383" i="25"/>
  <c r="AH383" i="25"/>
  <c r="AC383" i="25"/>
  <c r="X383" i="25"/>
  <c r="S383" i="25"/>
  <c r="N383" i="25"/>
  <c r="I383" i="25"/>
  <c r="BM380" i="25"/>
  <c r="BJ380" i="25"/>
  <c r="BH380" i="25"/>
  <c r="BE380" i="25"/>
  <c r="BC380" i="25"/>
  <c r="AZ380" i="25"/>
  <c r="AX380" i="25"/>
  <c r="AU380" i="25"/>
  <c r="AS380" i="25"/>
  <c r="AP380" i="25"/>
  <c r="AN380" i="25"/>
  <c r="AK380" i="25"/>
  <c r="AI380" i="25"/>
  <c r="AF380" i="25"/>
  <c r="AD380" i="25"/>
  <c r="AA380" i="25"/>
  <c r="Y380" i="25"/>
  <c r="V380" i="25"/>
  <c r="T380" i="25"/>
  <c r="Q380" i="25"/>
  <c r="O380" i="25"/>
  <c r="L380" i="25"/>
  <c r="J380" i="25"/>
  <c r="G380" i="25"/>
  <c r="BM379" i="25"/>
  <c r="BJ379" i="25"/>
  <c r="BH379" i="25"/>
  <c r="BE379" i="25"/>
  <c r="BC379" i="25"/>
  <c r="AZ379" i="25"/>
  <c r="AX379" i="25"/>
  <c r="AU379" i="25"/>
  <c r="AS379" i="25"/>
  <c r="AP379" i="25"/>
  <c r="AN379" i="25"/>
  <c r="AK379" i="25"/>
  <c r="AI379" i="25"/>
  <c r="AF379" i="25"/>
  <c r="AD379" i="25"/>
  <c r="AA379" i="25"/>
  <c r="Y379" i="25"/>
  <c r="V379" i="25"/>
  <c r="T379" i="25"/>
  <c r="Q379" i="25"/>
  <c r="O379" i="25"/>
  <c r="L379" i="25"/>
  <c r="J379" i="25"/>
  <c r="G379" i="25"/>
  <c r="BM378" i="25"/>
  <c r="BJ378" i="25"/>
  <c r="BH378" i="25"/>
  <c r="BE378" i="25"/>
  <c r="BC378" i="25"/>
  <c r="AZ378" i="25"/>
  <c r="AX378" i="25"/>
  <c r="AU378" i="25"/>
  <c r="AS378" i="25"/>
  <c r="AP378" i="25"/>
  <c r="AN378" i="25"/>
  <c r="AK378" i="25"/>
  <c r="AI378" i="25"/>
  <c r="AF378" i="25"/>
  <c r="AD378" i="25"/>
  <c r="AA378" i="25"/>
  <c r="Y378" i="25"/>
  <c r="V378" i="25"/>
  <c r="T378" i="25"/>
  <c r="Q378" i="25"/>
  <c r="O378" i="25"/>
  <c r="L378" i="25"/>
  <c r="J378" i="25"/>
  <c r="G378" i="25"/>
  <c r="BM377" i="25"/>
  <c r="BJ377" i="25"/>
  <c r="BH377" i="25"/>
  <c r="BE377" i="25"/>
  <c r="BC377" i="25"/>
  <c r="AZ377" i="25"/>
  <c r="AX377" i="25"/>
  <c r="AU377" i="25"/>
  <c r="AS377" i="25"/>
  <c r="AP377" i="25"/>
  <c r="AN377" i="25"/>
  <c r="AK377" i="25"/>
  <c r="AI377" i="25"/>
  <c r="AF377" i="25"/>
  <c r="AD377" i="25"/>
  <c r="AA377" i="25"/>
  <c r="Y377" i="25"/>
  <c r="V377" i="25"/>
  <c r="T377" i="25"/>
  <c r="Q377" i="25"/>
  <c r="O377" i="25"/>
  <c r="L377" i="25"/>
  <c r="J377" i="25"/>
  <c r="G377" i="25"/>
  <c r="BM376" i="25"/>
  <c r="BJ376" i="25"/>
  <c r="BH376" i="25"/>
  <c r="BE376" i="25"/>
  <c r="BC376" i="25"/>
  <c r="AZ376" i="25"/>
  <c r="AX376" i="25"/>
  <c r="AU376" i="25"/>
  <c r="AS376" i="25"/>
  <c r="AP376" i="25"/>
  <c r="AN376" i="25"/>
  <c r="AK376" i="25"/>
  <c r="AF376" i="25"/>
  <c r="AI376" i="25" s="1"/>
  <c r="AD376" i="25"/>
  <c r="AA376" i="25"/>
  <c r="V376" i="25"/>
  <c r="Y376" i="25" s="1"/>
  <c r="T376" i="25"/>
  <c r="Q376" i="25"/>
  <c r="L376" i="25"/>
  <c r="O376" i="25" s="1"/>
  <c r="J376" i="25"/>
  <c r="G376" i="25"/>
  <c r="BR374" i="25"/>
  <c r="BI374" i="25"/>
  <c r="BJ385" i="25" s="1"/>
  <c r="BM385" i="25" s="1"/>
  <c r="BD374" i="25"/>
  <c r="BE383" i="25" s="1"/>
  <c r="BH383" i="25" s="1"/>
  <c r="AY374" i="25"/>
  <c r="AZ385" i="25" s="1"/>
  <c r="BC385" i="25" s="1"/>
  <c r="AT374" i="25"/>
  <c r="AU385" i="25" s="1"/>
  <c r="AX385" i="25" s="1"/>
  <c r="AO374" i="25"/>
  <c r="AP385" i="25" s="1"/>
  <c r="AS385" i="25" s="1"/>
  <c r="AJ374" i="25"/>
  <c r="AK383" i="25" s="1"/>
  <c r="AN383" i="25" s="1"/>
  <c r="AE374" i="25"/>
  <c r="AF385" i="25" s="1"/>
  <c r="AI385" i="25" s="1"/>
  <c r="Z374" i="25"/>
  <c r="AA385" i="25" s="1"/>
  <c r="AD385" i="25" s="1"/>
  <c r="U374" i="25"/>
  <c r="V385" i="25" s="1"/>
  <c r="Y385" i="25" s="1"/>
  <c r="P374" i="25"/>
  <c r="Q383" i="25" s="1"/>
  <c r="T383" i="25" s="1"/>
  <c r="K374" i="25"/>
  <c r="L385" i="25" s="1"/>
  <c r="O385" i="25" s="1"/>
  <c r="F374" i="25"/>
  <c r="BQ374" i="25" s="1"/>
  <c r="BM373" i="25"/>
  <c r="BJ373" i="25"/>
  <c r="BH373" i="25"/>
  <c r="BE373" i="25"/>
  <c r="BC373" i="25"/>
  <c r="AZ373" i="25"/>
  <c r="AX373" i="25"/>
  <c r="AU373" i="25"/>
  <c r="AS373" i="25"/>
  <c r="AP373" i="25"/>
  <c r="AN373" i="25"/>
  <c r="AK373" i="25"/>
  <c r="AI373" i="25"/>
  <c r="AF373" i="25"/>
  <c r="AD373" i="25"/>
  <c r="AA373" i="25"/>
  <c r="Y373" i="25"/>
  <c r="V373" i="25"/>
  <c r="T373" i="25"/>
  <c r="Q373" i="25"/>
  <c r="O373" i="25"/>
  <c r="L373" i="25"/>
  <c r="J373" i="25"/>
  <c r="G373" i="25"/>
  <c r="BL370" i="25"/>
  <c r="BG370" i="25"/>
  <c r="BB370" i="25"/>
  <c r="AW370" i="25"/>
  <c r="AR370" i="25"/>
  <c r="AM370" i="25"/>
  <c r="AH370" i="25"/>
  <c r="AC370" i="25"/>
  <c r="X370" i="25"/>
  <c r="S370" i="25"/>
  <c r="N370" i="25"/>
  <c r="I370" i="25"/>
  <c r="BM367" i="25"/>
  <c r="BJ367" i="25"/>
  <c r="BE367" i="25"/>
  <c r="BH367" i="25" s="1"/>
  <c r="BC367" i="25"/>
  <c r="AZ367" i="25"/>
  <c r="AU367" i="25"/>
  <c r="AX367" i="25" s="1"/>
  <c r="AS367" i="25"/>
  <c r="AP367" i="25"/>
  <c r="AK367" i="25"/>
  <c r="AN367" i="25" s="1"/>
  <c r="AI367" i="25"/>
  <c r="AF367" i="25"/>
  <c r="AA367" i="25"/>
  <c r="AD367" i="25" s="1"/>
  <c r="Y367" i="25"/>
  <c r="V367" i="25"/>
  <c r="Q367" i="25"/>
  <c r="T367" i="25" s="1"/>
  <c r="O367" i="25"/>
  <c r="L367" i="25"/>
  <c r="G367" i="25"/>
  <c r="J367" i="25" s="1"/>
  <c r="BM366" i="25"/>
  <c r="BJ366" i="25"/>
  <c r="BE366" i="25"/>
  <c r="BH366" i="25" s="1"/>
  <c r="BC366" i="25"/>
  <c r="AZ366" i="25"/>
  <c r="AU366" i="25"/>
  <c r="AX366" i="25" s="1"/>
  <c r="AS366" i="25"/>
  <c r="AP366" i="25"/>
  <c r="AK366" i="25"/>
  <c r="AN366" i="25" s="1"/>
  <c r="AI366" i="25"/>
  <c r="AF366" i="25"/>
  <c r="AA366" i="25"/>
  <c r="AD366" i="25" s="1"/>
  <c r="Y366" i="25"/>
  <c r="V366" i="25"/>
  <c r="Q366" i="25"/>
  <c r="T366" i="25" s="1"/>
  <c r="O366" i="25"/>
  <c r="L366" i="25"/>
  <c r="G366" i="25"/>
  <c r="J366" i="25" s="1"/>
  <c r="BM365" i="25"/>
  <c r="BJ365" i="25"/>
  <c r="BE365" i="25"/>
  <c r="BH365" i="25" s="1"/>
  <c r="BC365" i="25"/>
  <c r="AZ365" i="25"/>
  <c r="AU365" i="25"/>
  <c r="AX365" i="25" s="1"/>
  <c r="AS365" i="25"/>
  <c r="AP365" i="25"/>
  <c r="AK365" i="25"/>
  <c r="AN365" i="25" s="1"/>
  <c r="AI365" i="25"/>
  <c r="AF365" i="25"/>
  <c r="AA365" i="25"/>
  <c r="AD365" i="25" s="1"/>
  <c r="Y365" i="25"/>
  <c r="V365" i="25"/>
  <c r="Q365" i="25"/>
  <c r="T365" i="25" s="1"/>
  <c r="O365" i="25"/>
  <c r="L365" i="25"/>
  <c r="G365" i="25"/>
  <c r="J365" i="25" s="1"/>
  <c r="BM364" i="25"/>
  <c r="BJ364" i="25"/>
  <c r="BE364" i="25"/>
  <c r="BH364" i="25" s="1"/>
  <c r="BC364" i="25"/>
  <c r="AZ364" i="25"/>
  <c r="AU364" i="25"/>
  <c r="AX364" i="25" s="1"/>
  <c r="AS364" i="25"/>
  <c r="AP364" i="25"/>
  <c r="AK364" i="25"/>
  <c r="AN364" i="25" s="1"/>
  <c r="AI364" i="25"/>
  <c r="AF364" i="25"/>
  <c r="AA364" i="25"/>
  <c r="AD364" i="25" s="1"/>
  <c r="Y364" i="25"/>
  <c r="V364" i="25"/>
  <c r="Q364" i="25"/>
  <c r="T364" i="25" s="1"/>
  <c r="O364" i="25"/>
  <c r="L364" i="25"/>
  <c r="G364" i="25"/>
  <c r="J364" i="25" s="1"/>
  <c r="BM363" i="25"/>
  <c r="BJ363" i="25"/>
  <c r="BE363" i="25"/>
  <c r="BH363" i="25" s="1"/>
  <c r="BC363" i="25"/>
  <c r="AZ363" i="25"/>
  <c r="AU363" i="25"/>
  <c r="AX363" i="25" s="1"/>
  <c r="AS363" i="25"/>
  <c r="AP363" i="25"/>
  <c r="AK363" i="25"/>
  <c r="AN363" i="25" s="1"/>
  <c r="AI363" i="25"/>
  <c r="AF363" i="25"/>
  <c r="AA363" i="25"/>
  <c r="AD363" i="25" s="1"/>
  <c r="Y363" i="25"/>
  <c r="V363" i="25"/>
  <c r="Q363" i="25"/>
  <c r="T363" i="25" s="1"/>
  <c r="O363" i="25"/>
  <c r="L363" i="25"/>
  <c r="G363" i="25"/>
  <c r="J363" i="25" s="1"/>
  <c r="BR361" i="25"/>
  <c r="BI361" i="25"/>
  <c r="BD361" i="25"/>
  <c r="AY361" i="25"/>
  <c r="AT361" i="25"/>
  <c r="AU372" i="25" s="1"/>
  <c r="AX372" i="25" s="1"/>
  <c r="AO361" i="25"/>
  <c r="AJ361" i="25"/>
  <c r="AK370" i="25" s="1"/>
  <c r="AN370" i="25" s="1"/>
  <c r="AE361" i="25"/>
  <c r="Z361" i="25"/>
  <c r="AA372" i="25" s="1"/>
  <c r="AD372" i="25" s="1"/>
  <c r="U361" i="25"/>
  <c r="P361" i="25"/>
  <c r="Q370" i="25" s="1"/>
  <c r="T370" i="25" s="1"/>
  <c r="K361" i="25"/>
  <c r="F361" i="25"/>
  <c r="G371" i="25" s="1"/>
  <c r="J371" i="25" s="1"/>
  <c r="BJ360" i="25"/>
  <c r="BM360" i="25" s="1"/>
  <c r="BH360" i="25"/>
  <c r="BE360" i="25"/>
  <c r="AZ360" i="25"/>
  <c r="BC360" i="25" s="1"/>
  <c r="AX360" i="25"/>
  <c r="AU360" i="25"/>
  <c r="AP360" i="25"/>
  <c r="AS360" i="25" s="1"/>
  <c r="AN360" i="25"/>
  <c r="AK360" i="25"/>
  <c r="AF360" i="25"/>
  <c r="AI360" i="25" s="1"/>
  <c r="AA360" i="25"/>
  <c r="AD360" i="25" s="1"/>
  <c r="V360" i="25"/>
  <c r="Y360" i="25" s="1"/>
  <c r="T360" i="25"/>
  <c r="Q360" i="25"/>
  <c r="L360" i="25"/>
  <c r="O360" i="25" s="1"/>
  <c r="G360" i="25"/>
  <c r="J360" i="25" s="1"/>
  <c r="BL357" i="25"/>
  <c r="BG357" i="25"/>
  <c r="BB357" i="25"/>
  <c r="AW357" i="25"/>
  <c r="AR357" i="25"/>
  <c r="AM357" i="25"/>
  <c r="AH357" i="25"/>
  <c r="AC357" i="25"/>
  <c r="X357" i="25"/>
  <c r="S357" i="25"/>
  <c r="N357" i="25"/>
  <c r="I357" i="25"/>
  <c r="BM356" i="25"/>
  <c r="BL356" i="25"/>
  <c r="BJ356" i="25"/>
  <c r="BG356" i="25"/>
  <c r="BH356" i="25" s="1"/>
  <c r="BE356" i="25"/>
  <c r="BB356" i="25"/>
  <c r="AZ356" i="25"/>
  <c r="BC356" i="25" s="1"/>
  <c r="AW356" i="25"/>
  <c r="AU356" i="25"/>
  <c r="AX356" i="25" s="1"/>
  <c r="AS356" i="25"/>
  <c r="AR356" i="25"/>
  <c r="AP356" i="25"/>
  <c r="AM356" i="25"/>
  <c r="AN356" i="25" s="1"/>
  <c r="AK356" i="25"/>
  <c r="AH356" i="25"/>
  <c r="AF356" i="25"/>
  <c r="AI356" i="25" s="1"/>
  <c r="AC356" i="25"/>
  <c r="AA356" i="25"/>
  <c r="AD356" i="25" s="1"/>
  <c r="Y356" i="25"/>
  <c r="X356" i="25"/>
  <c r="V356" i="25"/>
  <c r="S356" i="25"/>
  <c r="T356" i="25" s="1"/>
  <c r="Q356" i="25"/>
  <c r="N356" i="25"/>
  <c r="L356" i="25"/>
  <c r="O356" i="25" s="1"/>
  <c r="I356" i="25"/>
  <c r="G356" i="25"/>
  <c r="J356" i="25" s="1"/>
  <c r="BM353" i="25"/>
  <c r="BJ353" i="25"/>
  <c r="BE353" i="25"/>
  <c r="BH353" i="25" s="1"/>
  <c r="BC353" i="25"/>
  <c r="AZ353" i="25"/>
  <c r="AU353" i="25"/>
  <c r="AX353" i="25" s="1"/>
  <c r="AS353" i="25"/>
  <c r="AP353" i="25"/>
  <c r="AK353" i="25"/>
  <c r="AN353" i="25" s="1"/>
  <c r="AI353" i="25"/>
  <c r="AF353" i="25"/>
  <c r="AA353" i="25"/>
  <c r="AD353" i="25" s="1"/>
  <c r="Y353" i="25"/>
  <c r="V353" i="25"/>
  <c r="Q353" i="25"/>
  <c r="T353" i="25" s="1"/>
  <c r="O353" i="25"/>
  <c r="L353" i="25"/>
  <c r="G353" i="25"/>
  <c r="J353" i="25" s="1"/>
  <c r="BM352" i="25"/>
  <c r="BJ352" i="25"/>
  <c r="BE352" i="25"/>
  <c r="BH352" i="25" s="1"/>
  <c r="BC352" i="25"/>
  <c r="AZ352" i="25"/>
  <c r="AU352" i="25"/>
  <c r="AX352" i="25" s="1"/>
  <c r="AS352" i="25"/>
  <c r="AP352" i="25"/>
  <c r="AK352" i="25"/>
  <c r="AN352" i="25" s="1"/>
  <c r="AI352" i="25"/>
  <c r="AF352" i="25"/>
  <c r="AA352" i="25"/>
  <c r="AD352" i="25" s="1"/>
  <c r="Y352" i="25"/>
  <c r="V352" i="25"/>
  <c r="Q352" i="25"/>
  <c r="T352" i="25" s="1"/>
  <c r="O352" i="25"/>
  <c r="L352" i="25"/>
  <c r="G352" i="25"/>
  <c r="J352" i="25" s="1"/>
  <c r="BM351" i="25"/>
  <c r="BJ351" i="25"/>
  <c r="BE351" i="25"/>
  <c r="BH351" i="25" s="1"/>
  <c r="BC351" i="25"/>
  <c r="AZ351" i="25"/>
  <c r="AU351" i="25"/>
  <c r="AX351" i="25" s="1"/>
  <c r="AS351" i="25"/>
  <c r="AP351" i="25"/>
  <c r="AK351" i="25"/>
  <c r="AN351" i="25" s="1"/>
  <c r="AI351" i="25"/>
  <c r="AF351" i="25"/>
  <c r="AA351" i="25"/>
  <c r="AD351" i="25" s="1"/>
  <c r="Y351" i="25"/>
  <c r="V351" i="25"/>
  <c r="Q351" i="25"/>
  <c r="T351" i="25" s="1"/>
  <c r="O351" i="25"/>
  <c r="L351" i="25"/>
  <c r="G351" i="25"/>
  <c r="J351" i="25" s="1"/>
  <c r="BM350" i="25"/>
  <c r="BJ350" i="25"/>
  <c r="BE350" i="25"/>
  <c r="BH350" i="25" s="1"/>
  <c r="BC350" i="25"/>
  <c r="AZ350" i="25"/>
  <c r="AU350" i="25"/>
  <c r="AX350" i="25" s="1"/>
  <c r="AS350" i="25"/>
  <c r="AP350" i="25"/>
  <c r="AK350" i="25"/>
  <c r="AN350" i="25" s="1"/>
  <c r="AI350" i="25"/>
  <c r="AF350" i="25"/>
  <c r="AA350" i="25"/>
  <c r="AD350" i="25" s="1"/>
  <c r="Y350" i="25"/>
  <c r="V350" i="25"/>
  <c r="Q350" i="25"/>
  <c r="T350" i="25" s="1"/>
  <c r="O350" i="25"/>
  <c r="L350" i="25"/>
  <c r="G350" i="25"/>
  <c r="J350" i="25" s="1"/>
  <c r="BM349" i="25"/>
  <c r="BJ349" i="25"/>
  <c r="BE349" i="25"/>
  <c r="BH349" i="25" s="1"/>
  <c r="BC349" i="25"/>
  <c r="AZ349" i="25"/>
  <c r="AU349" i="25"/>
  <c r="AX349" i="25" s="1"/>
  <c r="AS349" i="25"/>
  <c r="AP349" i="25"/>
  <c r="AK349" i="25"/>
  <c r="AN349" i="25" s="1"/>
  <c r="AI349" i="25"/>
  <c r="AF349" i="25"/>
  <c r="AA349" i="25"/>
  <c r="AD349" i="25" s="1"/>
  <c r="Y349" i="25"/>
  <c r="V349" i="25"/>
  <c r="Q349" i="25"/>
  <c r="T349" i="25" s="1"/>
  <c r="O349" i="25"/>
  <c r="L349" i="25"/>
  <c r="G349" i="25"/>
  <c r="J349" i="25" s="1"/>
  <c r="BR347" i="25"/>
  <c r="BI347" i="25"/>
  <c r="BJ359" i="25" s="1"/>
  <c r="BM359" i="25" s="1"/>
  <c r="BD347" i="25"/>
  <c r="BE358" i="25" s="1"/>
  <c r="BH358" i="25" s="1"/>
  <c r="AY347" i="25"/>
  <c r="AZ354" i="25" s="1"/>
  <c r="BC354" i="25" s="1"/>
  <c r="AT347" i="25"/>
  <c r="AU359" i="25" s="1"/>
  <c r="AX359" i="25" s="1"/>
  <c r="AO347" i="25"/>
  <c r="AP358" i="25" s="1"/>
  <c r="AS358" i="25" s="1"/>
  <c r="AJ347" i="25"/>
  <c r="AK359" i="25" s="1"/>
  <c r="AN359" i="25" s="1"/>
  <c r="AE347" i="25"/>
  <c r="AF354" i="25" s="1"/>
  <c r="AI354" i="25" s="1"/>
  <c r="Z347" i="25"/>
  <c r="AA358" i="25" s="1"/>
  <c r="AD358" i="25" s="1"/>
  <c r="U347" i="25"/>
  <c r="V359" i="25" s="1"/>
  <c r="Y359" i="25" s="1"/>
  <c r="P347" i="25"/>
  <c r="Q358" i="25" s="1"/>
  <c r="T358" i="25" s="1"/>
  <c r="K347" i="25"/>
  <c r="F347" i="25"/>
  <c r="BJ346" i="25"/>
  <c r="BM346" i="25" s="1"/>
  <c r="BH346" i="25"/>
  <c r="BE346" i="25"/>
  <c r="AZ346" i="25"/>
  <c r="BC346" i="25" s="1"/>
  <c r="AX346" i="25"/>
  <c r="AU346" i="25"/>
  <c r="AP346" i="25"/>
  <c r="AS346" i="25" s="1"/>
  <c r="AN346" i="25"/>
  <c r="AK346" i="25"/>
  <c r="AF346" i="25"/>
  <c r="AI346" i="25" s="1"/>
  <c r="AD346" i="25"/>
  <c r="AA346" i="25"/>
  <c r="V346" i="25"/>
  <c r="Y346" i="25" s="1"/>
  <c r="T346" i="25"/>
  <c r="Q346" i="25"/>
  <c r="L346" i="25"/>
  <c r="O346" i="25" s="1"/>
  <c r="J346" i="25"/>
  <c r="G346" i="25"/>
  <c r="BL343" i="25"/>
  <c r="BG343" i="25"/>
  <c r="BB343" i="25"/>
  <c r="AW343" i="25"/>
  <c r="AR343" i="25"/>
  <c r="AM343" i="25"/>
  <c r="AH343" i="25"/>
  <c r="AC343" i="25"/>
  <c r="X343" i="25"/>
  <c r="S343" i="25"/>
  <c r="N343" i="25"/>
  <c r="I343" i="25"/>
  <c r="BM340" i="25"/>
  <c r="BJ340" i="25"/>
  <c r="BE340" i="25"/>
  <c r="BH340" i="25" s="1"/>
  <c r="BC340" i="25"/>
  <c r="AZ340" i="25"/>
  <c r="AU340" i="25"/>
  <c r="AX340" i="25" s="1"/>
  <c r="AS340" i="25"/>
  <c r="AP340" i="25"/>
  <c r="AK340" i="25"/>
  <c r="AN340" i="25" s="1"/>
  <c r="AI340" i="25"/>
  <c r="AF340" i="25"/>
  <c r="AA340" i="25"/>
  <c r="AD340" i="25" s="1"/>
  <c r="Y340" i="25"/>
  <c r="V340" i="25"/>
  <c r="Q340" i="25"/>
  <c r="T340" i="25" s="1"/>
  <c r="O340" i="25"/>
  <c r="L340" i="25"/>
  <c r="G340" i="25"/>
  <c r="J340" i="25" s="1"/>
  <c r="BM339" i="25"/>
  <c r="BJ339" i="25"/>
  <c r="BE339" i="25"/>
  <c r="BH339" i="25" s="1"/>
  <c r="BC339" i="25"/>
  <c r="AZ339" i="25"/>
  <c r="AU339" i="25"/>
  <c r="AX339" i="25" s="1"/>
  <c r="AS339" i="25"/>
  <c r="AP339" i="25"/>
  <c r="AK339" i="25"/>
  <c r="AN339" i="25" s="1"/>
  <c r="AI339" i="25"/>
  <c r="AF339" i="25"/>
  <c r="AA339" i="25"/>
  <c r="AD339" i="25" s="1"/>
  <c r="Y339" i="25"/>
  <c r="V339" i="25"/>
  <c r="Q339" i="25"/>
  <c r="T339" i="25" s="1"/>
  <c r="O339" i="25"/>
  <c r="L339" i="25"/>
  <c r="G339" i="25"/>
  <c r="J339" i="25" s="1"/>
  <c r="BM338" i="25"/>
  <c r="BJ338" i="25"/>
  <c r="BE338" i="25"/>
  <c r="BH338" i="25" s="1"/>
  <c r="BC338" i="25"/>
  <c r="AZ338" i="25"/>
  <c r="AU338" i="25"/>
  <c r="AX338" i="25" s="1"/>
  <c r="AS338" i="25"/>
  <c r="AP338" i="25"/>
  <c r="AK338" i="25"/>
  <c r="AN338" i="25" s="1"/>
  <c r="AI338" i="25"/>
  <c r="AF338" i="25"/>
  <c r="AA338" i="25"/>
  <c r="AD338" i="25" s="1"/>
  <c r="Y338" i="25"/>
  <c r="V338" i="25"/>
  <c r="Q338" i="25"/>
  <c r="T338" i="25" s="1"/>
  <c r="O338" i="25"/>
  <c r="L338" i="25"/>
  <c r="G338" i="25"/>
  <c r="J338" i="25" s="1"/>
  <c r="BM337" i="25"/>
  <c r="BJ337" i="25"/>
  <c r="BE337" i="25"/>
  <c r="BH337" i="25" s="1"/>
  <c r="BC337" i="25"/>
  <c r="AZ337" i="25"/>
  <c r="AU337" i="25"/>
  <c r="AX337" i="25" s="1"/>
  <c r="AS337" i="25"/>
  <c r="AP337" i="25"/>
  <c r="AK337" i="25"/>
  <c r="AN337" i="25" s="1"/>
  <c r="AI337" i="25"/>
  <c r="AF337" i="25"/>
  <c r="AA337" i="25"/>
  <c r="AD337" i="25" s="1"/>
  <c r="Y337" i="25"/>
  <c r="V337" i="25"/>
  <c r="Q337" i="25"/>
  <c r="T337" i="25" s="1"/>
  <c r="O337" i="25"/>
  <c r="L337" i="25"/>
  <c r="G337" i="25"/>
  <c r="J337" i="25" s="1"/>
  <c r="BM336" i="25"/>
  <c r="BJ336" i="25"/>
  <c r="BE336" i="25"/>
  <c r="BH336" i="25" s="1"/>
  <c r="BC336" i="25"/>
  <c r="AZ336" i="25"/>
  <c r="AU336" i="25"/>
  <c r="AX336" i="25" s="1"/>
  <c r="AS336" i="25"/>
  <c r="AP336" i="25"/>
  <c r="AK336" i="25"/>
  <c r="AN336" i="25" s="1"/>
  <c r="AI336" i="25"/>
  <c r="AF336" i="25"/>
  <c r="AA336" i="25"/>
  <c r="AD336" i="25" s="1"/>
  <c r="Y336" i="25"/>
  <c r="V336" i="25"/>
  <c r="Q336" i="25"/>
  <c r="T336" i="25" s="1"/>
  <c r="O336" i="25"/>
  <c r="L336" i="25"/>
  <c r="G336" i="25"/>
  <c r="J336" i="25" s="1"/>
  <c r="BR334" i="25"/>
  <c r="BI334" i="25"/>
  <c r="BJ345" i="25" s="1"/>
  <c r="BM345" i="25" s="1"/>
  <c r="BD334" i="25"/>
  <c r="BE345" i="25" s="1"/>
  <c r="BH345" i="25" s="1"/>
  <c r="AY334" i="25"/>
  <c r="AZ343" i="25" s="1"/>
  <c r="BC343" i="25" s="1"/>
  <c r="AT334" i="25"/>
  <c r="AU345" i="25" s="1"/>
  <c r="AX345" i="25" s="1"/>
  <c r="AO334" i="25"/>
  <c r="AP345" i="25" s="1"/>
  <c r="AS345" i="25" s="1"/>
  <c r="AJ334" i="25"/>
  <c r="AK343" i="25" s="1"/>
  <c r="AN343" i="25" s="1"/>
  <c r="AE334" i="25"/>
  <c r="AF345" i="25" s="1"/>
  <c r="AI345" i="25" s="1"/>
  <c r="Z334" i="25"/>
  <c r="AA345" i="25" s="1"/>
  <c r="AD345" i="25" s="1"/>
  <c r="U334" i="25"/>
  <c r="V344" i="25" s="1"/>
  <c r="Y344" i="25" s="1"/>
  <c r="P334" i="25"/>
  <c r="Q345" i="25" s="1"/>
  <c r="T345" i="25" s="1"/>
  <c r="K334" i="25"/>
  <c r="L343" i="25" s="1"/>
  <c r="O343" i="25" s="1"/>
  <c r="F334" i="25"/>
  <c r="G345" i="25" s="1"/>
  <c r="J345" i="25" s="1"/>
  <c r="BJ333" i="25"/>
  <c r="BM333" i="25" s="1"/>
  <c r="BH333" i="25"/>
  <c r="BE333" i="25"/>
  <c r="AZ333" i="25"/>
  <c r="BC333" i="25" s="1"/>
  <c r="AX333" i="25"/>
  <c r="AU333" i="25"/>
  <c r="AP333" i="25"/>
  <c r="AS333" i="25" s="1"/>
  <c r="AN333" i="25"/>
  <c r="AK333" i="25"/>
  <c r="AF333" i="25"/>
  <c r="AI333" i="25" s="1"/>
  <c r="AD333" i="25"/>
  <c r="AA333" i="25"/>
  <c r="V333" i="25"/>
  <c r="Y333" i="25" s="1"/>
  <c r="T333" i="25"/>
  <c r="Q333" i="25"/>
  <c r="L333" i="25"/>
  <c r="O333" i="25" s="1"/>
  <c r="J333" i="25"/>
  <c r="G333" i="25"/>
  <c r="BL330" i="25"/>
  <c r="BG330" i="25"/>
  <c r="BB330" i="25"/>
  <c r="AW330" i="25"/>
  <c r="AR330" i="25"/>
  <c r="AM330" i="25"/>
  <c r="AH330" i="25"/>
  <c r="AC330" i="25"/>
  <c r="X330" i="25"/>
  <c r="S330" i="25"/>
  <c r="N330" i="25"/>
  <c r="I330" i="25"/>
  <c r="BJ327" i="25"/>
  <c r="BM327" i="25" s="1"/>
  <c r="BH327" i="25"/>
  <c r="BE327" i="25"/>
  <c r="AZ327" i="25"/>
  <c r="BC327" i="25" s="1"/>
  <c r="AX327" i="25"/>
  <c r="AU327" i="25"/>
  <c r="AP327" i="25"/>
  <c r="AS327" i="25" s="1"/>
  <c r="AN327" i="25"/>
  <c r="AK327" i="25"/>
  <c r="AF327" i="25"/>
  <c r="AI327" i="25" s="1"/>
  <c r="AD327" i="25"/>
  <c r="AA327" i="25"/>
  <c r="V327" i="25"/>
  <c r="Y327" i="25" s="1"/>
  <c r="T327" i="25"/>
  <c r="Q327" i="25"/>
  <c r="L327" i="25"/>
  <c r="O327" i="25" s="1"/>
  <c r="J327" i="25"/>
  <c r="G327" i="25"/>
  <c r="BJ326" i="25"/>
  <c r="BM326" i="25" s="1"/>
  <c r="BH326" i="25"/>
  <c r="BE326" i="25"/>
  <c r="AZ326" i="25"/>
  <c r="BC326" i="25" s="1"/>
  <c r="AX326" i="25"/>
  <c r="AU326" i="25"/>
  <c r="AP326" i="25"/>
  <c r="AS326" i="25" s="1"/>
  <c r="AN326" i="25"/>
  <c r="AK326" i="25"/>
  <c r="AF326" i="25"/>
  <c r="AI326" i="25" s="1"/>
  <c r="AD326" i="25"/>
  <c r="AA326" i="25"/>
  <c r="V326" i="25"/>
  <c r="Y326" i="25" s="1"/>
  <c r="T326" i="25"/>
  <c r="Q326" i="25"/>
  <c r="L326" i="25"/>
  <c r="O326" i="25" s="1"/>
  <c r="J326" i="25"/>
  <c r="G326" i="25"/>
  <c r="BJ325" i="25"/>
  <c r="BM325" i="25" s="1"/>
  <c r="BH325" i="25"/>
  <c r="BE325" i="25"/>
  <c r="AZ325" i="25"/>
  <c r="BC325" i="25" s="1"/>
  <c r="AX325" i="25"/>
  <c r="AU325" i="25"/>
  <c r="AP325" i="25"/>
  <c r="AS325" i="25" s="1"/>
  <c r="AN325" i="25"/>
  <c r="AK325" i="25"/>
  <c r="AF325" i="25"/>
  <c r="AI325" i="25" s="1"/>
  <c r="AD325" i="25"/>
  <c r="AA325" i="25"/>
  <c r="V325" i="25"/>
  <c r="Y325" i="25" s="1"/>
  <c r="T325" i="25"/>
  <c r="Q325" i="25"/>
  <c r="L325" i="25"/>
  <c r="O325" i="25" s="1"/>
  <c r="J325" i="25"/>
  <c r="G325" i="25"/>
  <c r="BJ324" i="25"/>
  <c r="BM324" i="25" s="1"/>
  <c r="BH324" i="25"/>
  <c r="BE324" i="25"/>
  <c r="AZ324" i="25"/>
  <c r="BC324" i="25" s="1"/>
  <c r="AX324" i="25"/>
  <c r="AU324" i="25"/>
  <c r="AP324" i="25"/>
  <c r="AS324" i="25" s="1"/>
  <c r="AN324" i="25"/>
  <c r="AK324" i="25"/>
  <c r="AF324" i="25"/>
  <c r="AI324" i="25" s="1"/>
  <c r="AD324" i="25"/>
  <c r="AA324" i="25"/>
  <c r="V324" i="25"/>
  <c r="Y324" i="25" s="1"/>
  <c r="T324" i="25"/>
  <c r="Q324" i="25"/>
  <c r="L324" i="25"/>
  <c r="O324" i="25" s="1"/>
  <c r="J324" i="25"/>
  <c r="G324" i="25"/>
  <c r="BJ323" i="25"/>
  <c r="BM323" i="25" s="1"/>
  <c r="BH323" i="25"/>
  <c r="BE323" i="25"/>
  <c r="AZ323" i="25"/>
  <c r="BC323" i="25" s="1"/>
  <c r="AX323" i="25"/>
  <c r="AU323" i="25"/>
  <c r="AP323" i="25"/>
  <c r="AS323" i="25" s="1"/>
  <c r="AN323" i="25"/>
  <c r="AK323" i="25"/>
  <c r="AF323" i="25"/>
  <c r="AI323" i="25" s="1"/>
  <c r="AD323" i="25"/>
  <c r="AA323" i="25"/>
  <c r="V323" i="25"/>
  <c r="Y323" i="25" s="1"/>
  <c r="T323" i="25"/>
  <c r="Q323" i="25"/>
  <c r="L323" i="25"/>
  <c r="O323" i="25" s="1"/>
  <c r="J323" i="25"/>
  <c r="G323" i="25"/>
  <c r="BR321" i="25"/>
  <c r="BI321" i="25"/>
  <c r="BJ330" i="25" s="1"/>
  <c r="BM330" i="25" s="1"/>
  <c r="BD321" i="25"/>
  <c r="BE332" i="25" s="1"/>
  <c r="BH332" i="25" s="1"/>
  <c r="AY321" i="25"/>
  <c r="AZ330" i="25" s="1"/>
  <c r="BC330" i="25" s="1"/>
  <c r="AT321" i="25"/>
  <c r="AU332" i="25" s="1"/>
  <c r="AX332" i="25" s="1"/>
  <c r="AO321" i="25"/>
  <c r="AP330" i="25" s="1"/>
  <c r="AS330" i="25" s="1"/>
  <c r="AJ321" i="25"/>
  <c r="AK332" i="25" s="1"/>
  <c r="AN332" i="25" s="1"/>
  <c r="AE321" i="25"/>
  <c r="AF330" i="25" s="1"/>
  <c r="AI330" i="25" s="1"/>
  <c r="Z321" i="25"/>
  <c r="AA332" i="25" s="1"/>
  <c r="AD332" i="25" s="1"/>
  <c r="U321" i="25"/>
  <c r="V330" i="25" s="1"/>
  <c r="Y330" i="25" s="1"/>
  <c r="P321" i="25"/>
  <c r="Q332" i="25" s="1"/>
  <c r="T332" i="25" s="1"/>
  <c r="K321" i="25"/>
  <c r="L330" i="25" s="1"/>
  <c r="O330" i="25" s="1"/>
  <c r="F321" i="25"/>
  <c r="G332" i="25" s="1"/>
  <c r="J332" i="25" s="1"/>
  <c r="BM320" i="25"/>
  <c r="BJ320" i="25"/>
  <c r="BE320" i="25"/>
  <c r="BH320" i="25" s="1"/>
  <c r="BC320" i="25"/>
  <c r="AZ320" i="25"/>
  <c r="AU320" i="25"/>
  <c r="AX320" i="25" s="1"/>
  <c r="AS320" i="25"/>
  <c r="AP320" i="25"/>
  <c r="AK320" i="25"/>
  <c r="AN320" i="25" s="1"/>
  <c r="AI320" i="25"/>
  <c r="AF320" i="25"/>
  <c r="AA320" i="25"/>
  <c r="AD320" i="25" s="1"/>
  <c r="Y320" i="25"/>
  <c r="V320" i="25"/>
  <c r="Q320" i="25"/>
  <c r="T320" i="25" s="1"/>
  <c r="O320" i="25"/>
  <c r="L320" i="25"/>
  <c r="G320" i="25"/>
  <c r="J320" i="25" s="1"/>
  <c r="BL317" i="25"/>
  <c r="BG317" i="25"/>
  <c r="BB317" i="25"/>
  <c r="AW317" i="25"/>
  <c r="AR317" i="25"/>
  <c r="AM317" i="25"/>
  <c r="AH317" i="25"/>
  <c r="AC317" i="25"/>
  <c r="X317" i="25"/>
  <c r="S317" i="25"/>
  <c r="N317" i="25"/>
  <c r="I317" i="25"/>
  <c r="BM316" i="25"/>
  <c r="BL316" i="25"/>
  <c r="BJ316" i="25"/>
  <c r="BG316" i="25"/>
  <c r="BH316" i="25" s="1"/>
  <c r="BE316" i="25"/>
  <c r="BB316" i="25"/>
  <c r="AZ316" i="25"/>
  <c r="BC316" i="25" s="1"/>
  <c r="AW316" i="25"/>
  <c r="AU316" i="25"/>
  <c r="AX316" i="25" s="1"/>
  <c r="AR316" i="25"/>
  <c r="AS316" i="25" s="1"/>
  <c r="AP316" i="25"/>
  <c r="AM316" i="25"/>
  <c r="AK316" i="25"/>
  <c r="AN316" i="25" s="1"/>
  <c r="AH316" i="25"/>
  <c r="AF316" i="25"/>
  <c r="AC316" i="25"/>
  <c r="AA316" i="25"/>
  <c r="AD316" i="25" s="1"/>
  <c r="X316" i="25"/>
  <c r="V316" i="25"/>
  <c r="Y316" i="25" s="1"/>
  <c r="T316" i="25"/>
  <c r="S316" i="25"/>
  <c r="Q316" i="25"/>
  <c r="N316" i="25"/>
  <c r="O316" i="25" s="1"/>
  <c r="L316" i="25"/>
  <c r="I316" i="25"/>
  <c r="G316" i="25"/>
  <c r="J316" i="25" s="1"/>
  <c r="BE314" i="25"/>
  <c r="BH314" i="25" s="1"/>
  <c r="AU314" i="25"/>
  <c r="AX314" i="25" s="1"/>
  <c r="BM313" i="25"/>
  <c r="BJ313" i="25"/>
  <c r="BE313" i="25"/>
  <c r="BH313" i="25" s="1"/>
  <c r="BC313" i="25"/>
  <c r="AZ313" i="25"/>
  <c r="AU313" i="25"/>
  <c r="AX313" i="25" s="1"/>
  <c r="AS313" i="25"/>
  <c r="AP313" i="25"/>
  <c r="AK313" i="25"/>
  <c r="AN313" i="25" s="1"/>
  <c r="AI313" i="25"/>
  <c r="AF313" i="25"/>
  <c r="AA313" i="25"/>
  <c r="AD313" i="25" s="1"/>
  <c r="Y313" i="25"/>
  <c r="V313" i="25"/>
  <c r="Q313" i="25"/>
  <c r="T313" i="25" s="1"/>
  <c r="O313" i="25"/>
  <c r="L313" i="25"/>
  <c r="G313" i="25"/>
  <c r="J313" i="25" s="1"/>
  <c r="BM312" i="25"/>
  <c r="BJ312" i="25"/>
  <c r="BE312" i="25"/>
  <c r="BH312" i="25" s="1"/>
  <c r="BC312" i="25"/>
  <c r="AZ312" i="25"/>
  <c r="AU312" i="25"/>
  <c r="AX312" i="25" s="1"/>
  <c r="AS312" i="25"/>
  <c r="AP312" i="25"/>
  <c r="AK312" i="25"/>
  <c r="AN312" i="25" s="1"/>
  <c r="AI312" i="25"/>
  <c r="AF312" i="25"/>
  <c r="AA312" i="25"/>
  <c r="AD312" i="25" s="1"/>
  <c r="Y312" i="25"/>
  <c r="V312" i="25"/>
  <c r="Q312" i="25"/>
  <c r="T312" i="25" s="1"/>
  <c r="O312" i="25"/>
  <c r="L312" i="25"/>
  <c r="G312" i="25"/>
  <c r="J312" i="25" s="1"/>
  <c r="BM311" i="25"/>
  <c r="BJ311" i="25"/>
  <c r="BE311" i="25"/>
  <c r="BH311" i="25" s="1"/>
  <c r="BC311" i="25"/>
  <c r="AZ311" i="25"/>
  <c r="AU311" i="25"/>
  <c r="AX311" i="25" s="1"/>
  <c r="AS311" i="25"/>
  <c r="AP311" i="25"/>
  <c r="AK311" i="25"/>
  <c r="AN311" i="25" s="1"/>
  <c r="AI311" i="25"/>
  <c r="AF311" i="25"/>
  <c r="AA311" i="25"/>
  <c r="AD311" i="25" s="1"/>
  <c r="Y311" i="25"/>
  <c r="V311" i="25"/>
  <c r="Q311" i="25"/>
  <c r="T311" i="25" s="1"/>
  <c r="O311" i="25"/>
  <c r="L311" i="25"/>
  <c r="G311" i="25"/>
  <c r="J311" i="25" s="1"/>
  <c r="BM310" i="25"/>
  <c r="BJ310" i="25"/>
  <c r="BE310" i="25"/>
  <c r="BH310" i="25" s="1"/>
  <c r="BC310" i="25"/>
  <c r="AZ310" i="25"/>
  <c r="AU310" i="25"/>
  <c r="AX310" i="25" s="1"/>
  <c r="AS310" i="25"/>
  <c r="AP310" i="25"/>
  <c r="AK310" i="25"/>
  <c r="AN310" i="25" s="1"/>
  <c r="AI310" i="25"/>
  <c r="AF310" i="25"/>
  <c r="AA310" i="25"/>
  <c r="AD310" i="25" s="1"/>
  <c r="Y310" i="25"/>
  <c r="V310" i="25"/>
  <c r="Q310" i="25"/>
  <c r="T310" i="25" s="1"/>
  <c r="O310" i="25"/>
  <c r="L310" i="25"/>
  <c r="G310" i="25"/>
  <c r="J310" i="25" s="1"/>
  <c r="BM309" i="25"/>
  <c r="BJ309" i="25"/>
  <c r="BE309" i="25"/>
  <c r="BH309" i="25" s="1"/>
  <c r="BH308" i="25" s="1"/>
  <c r="BC309" i="25"/>
  <c r="AZ309" i="25"/>
  <c r="AU309" i="25"/>
  <c r="AX309" i="25" s="1"/>
  <c r="AS309" i="25"/>
  <c r="AP309" i="25"/>
  <c r="AK309" i="25"/>
  <c r="AN309" i="25" s="1"/>
  <c r="AI309" i="25"/>
  <c r="AF309" i="25"/>
  <c r="AA309" i="25"/>
  <c r="AD309" i="25" s="1"/>
  <c r="Y309" i="25"/>
  <c r="V309" i="25"/>
  <c r="Q309" i="25"/>
  <c r="T309" i="25" s="1"/>
  <c r="T308" i="25" s="1"/>
  <c r="O309" i="25"/>
  <c r="L309" i="25"/>
  <c r="G309" i="25"/>
  <c r="J309" i="25" s="1"/>
  <c r="BR307" i="25"/>
  <c r="BI307" i="25"/>
  <c r="BD307" i="25"/>
  <c r="BE318" i="25" s="1"/>
  <c r="BH318" i="25" s="1"/>
  <c r="AY307" i="25"/>
  <c r="AZ317" i="25" s="1"/>
  <c r="BC317" i="25" s="1"/>
  <c r="AT307" i="25"/>
  <c r="AU319" i="25" s="1"/>
  <c r="AX319" i="25" s="1"/>
  <c r="AO307" i="25"/>
  <c r="AJ307" i="25"/>
  <c r="AK314" i="25" s="1"/>
  <c r="AN314" i="25" s="1"/>
  <c r="AE307" i="25"/>
  <c r="AF317" i="25" s="1"/>
  <c r="AI317" i="25" s="1"/>
  <c r="Z307" i="25"/>
  <c r="AA319" i="25" s="1"/>
  <c r="AD319" i="25" s="1"/>
  <c r="U307" i="25"/>
  <c r="P307" i="25"/>
  <c r="Q314" i="25" s="1"/>
  <c r="T314" i="25" s="1"/>
  <c r="K307" i="25"/>
  <c r="L317" i="25" s="1"/>
  <c r="O317" i="25" s="1"/>
  <c r="F307" i="25"/>
  <c r="G319" i="25" s="1"/>
  <c r="J319" i="25" s="1"/>
  <c r="BJ306" i="25"/>
  <c r="BM306" i="25" s="1"/>
  <c r="BH306" i="25"/>
  <c r="BE306" i="25"/>
  <c r="AZ306" i="25"/>
  <c r="BC306" i="25" s="1"/>
  <c r="AX306" i="25"/>
  <c r="AU306" i="25"/>
  <c r="AP306" i="25"/>
  <c r="AS306" i="25" s="1"/>
  <c r="AN306" i="25"/>
  <c r="AK306" i="25"/>
  <c r="AF306" i="25"/>
  <c r="AI306" i="25" s="1"/>
  <c r="AD306" i="25"/>
  <c r="AA306" i="25"/>
  <c r="V306" i="25"/>
  <c r="Y306" i="25" s="1"/>
  <c r="T306" i="25"/>
  <c r="Q306" i="25"/>
  <c r="L306" i="25"/>
  <c r="O306" i="25" s="1"/>
  <c r="J306" i="25"/>
  <c r="G306" i="25"/>
  <c r="BL303" i="25"/>
  <c r="BG303" i="25"/>
  <c r="BB303" i="25"/>
  <c r="AW303" i="25"/>
  <c r="AR303" i="25"/>
  <c r="AM303" i="25"/>
  <c r="AH303" i="25"/>
  <c r="AC303" i="25"/>
  <c r="X303" i="25"/>
  <c r="S303" i="25"/>
  <c r="N303" i="25"/>
  <c r="I303" i="25"/>
  <c r="BL302" i="25"/>
  <c r="BM302" i="25" s="1"/>
  <c r="BJ302" i="25"/>
  <c r="BG302" i="25"/>
  <c r="BE302" i="25"/>
  <c r="BH302" i="25" s="1"/>
  <c r="BB302" i="25"/>
  <c r="AZ302" i="25"/>
  <c r="BC302" i="25" s="1"/>
  <c r="AX302" i="25"/>
  <c r="AW302" i="25"/>
  <c r="AU302" i="25"/>
  <c r="AR302" i="25"/>
  <c r="AS302" i="25" s="1"/>
  <c r="AP302" i="25"/>
  <c r="AM302" i="25"/>
  <c r="AK302" i="25"/>
  <c r="AN302" i="25" s="1"/>
  <c r="AH302" i="25"/>
  <c r="AF302" i="25"/>
  <c r="AI302" i="25" s="1"/>
  <c r="AD302" i="25"/>
  <c r="AC302" i="25"/>
  <c r="AA302" i="25"/>
  <c r="X302" i="25"/>
  <c r="Y302" i="25" s="1"/>
  <c r="V302" i="25"/>
  <c r="S302" i="25"/>
  <c r="Q302" i="25"/>
  <c r="T302" i="25" s="1"/>
  <c r="N302" i="25"/>
  <c r="L302" i="25"/>
  <c r="O302" i="25" s="1"/>
  <c r="J302" i="25"/>
  <c r="I302" i="25"/>
  <c r="G302" i="25"/>
  <c r="BJ299" i="25"/>
  <c r="BM299" i="25" s="1"/>
  <c r="BH299" i="25"/>
  <c r="BE299" i="25"/>
  <c r="AZ299" i="25"/>
  <c r="BC299" i="25" s="1"/>
  <c r="AX299" i="25"/>
  <c r="AU299" i="25"/>
  <c r="AP299" i="25"/>
  <c r="AS299" i="25" s="1"/>
  <c r="AN299" i="25"/>
  <c r="AK299" i="25"/>
  <c r="AF299" i="25"/>
  <c r="AI299" i="25" s="1"/>
  <c r="AD299" i="25"/>
  <c r="AA299" i="25"/>
  <c r="V299" i="25"/>
  <c r="Y299" i="25" s="1"/>
  <c r="T299" i="25"/>
  <c r="Q299" i="25"/>
  <c r="L299" i="25"/>
  <c r="O299" i="25" s="1"/>
  <c r="J299" i="25"/>
  <c r="G299" i="25"/>
  <c r="BJ298" i="25"/>
  <c r="BM298" i="25" s="1"/>
  <c r="BH298" i="25"/>
  <c r="BE298" i="25"/>
  <c r="AZ298" i="25"/>
  <c r="BC298" i="25" s="1"/>
  <c r="AX298" i="25"/>
  <c r="AU298" i="25"/>
  <c r="AP298" i="25"/>
  <c r="AS298" i="25" s="1"/>
  <c r="AN298" i="25"/>
  <c r="AK298" i="25"/>
  <c r="AF298" i="25"/>
  <c r="AI298" i="25" s="1"/>
  <c r="AD298" i="25"/>
  <c r="AA298" i="25"/>
  <c r="V298" i="25"/>
  <c r="Y298" i="25" s="1"/>
  <c r="T298" i="25"/>
  <c r="Q298" i="25"/>
  <c r="L298" i="25"/>
  <c r="O298" i="25" s="1"/>
  <c r="J298" i="25"/>
  <c r="G298" i="25"/>
  <c r="BJ297" i="25"/>
  <c r="BM297" i="25" s="1"/>
  <c r="BH297" i="25"/>
  <c r="BE297" i="25"/>
  <c r="AZ297" i="25"/>
  <c r="BC297" i="25" s="1"/>
  <c r="AX297" i="25"/>
  <c r="AU297" i="25"/>
  <c r="AP297" i="25"/>
  <c r="AS297" i="25" s="1"/>
  <c r="AN297" i="25"/>
  <c r="AK297" i="25"/>
  <c r="AF297" i="25"/>
  <c r="AI297" i="25" s="1"/>
  <c r="AD297" i="25"/>
  <c r="AA297" i="25"/>
  <c r="V297" i="25"/>
  <c r="Y297" i="25" s="1"/>
  <c r="T297" i="25"/>
  <c r="Q297" i="25"/>
  <c r="L297" i="25"/>
  <c r="O297" i="25" s="1"/>
  <c r="J297" i="25"/>
  <c r="G297" i="25"/>
  <c r="BJ296" i="25"/>
  <c r="BM296" i="25" s="1"/>
  <c r="BH296" i="25"/>
  <c r="BE296" i="25"/>
  <c r="AZ296" i="25"/>
  <c r="BC296" i="25" s="1"/>
  <c r="AX296" i="25"/>
  <c r="AU296" i="25"/>
  <c r="AP296" i="25"/>
  <c r="AS296" i="25" s="1"/>
  <c r="AN296" i="25"/>
  <c r="AK296" i="25"/>
  <c r="AF296" i="25"/>
  <c r="AI296" i="25" s="1"/>
  <c r="AD296" i="25"/>
  <c r="AA296" i="25"/>
  <c r="V296" i="25"/>
  <c r="Y296" i="25" s="1"/>
  <c r="T296" i="25"/>
  <c r="Q296" i="25"/>
  <c r="L296" i="25"/>
  <c r="O296" i="25" s="1"/>
  <c r="J296" i="25"/>
  <c r="G296" i="25"/>
  <c r="BJ295" i="25"/>
  <c r="BM295" i="25" s="1"/>
  <c r="BH295" i="25"/>
  <c r="BE295" i="25"/>
  <c r="AZ295" i="25"/>
  <c r="BC295" i="25" s="1"/>
  <c r="AX295" i="25"/>
  <c r="AU295" i="25"/>
  <c r="AP295" i="25"/>
  <c r="AS295" i="25" s="1"/>
  <c r="AN295" i="25"/>
  <c r="AK295" i="25"/>
  <c r="AF295" i="25"/>
  <c r="AI295" i="25" s="1"/>
  <c r="AD295" i="25"/>
  <c r="AA295" i="25"/>
  <c r="V295" i="25"/>
  <c r="Y295" i="25" s="1"/>
  <c r="T295" i="25"/>
  <c r="Q295" i="25"/>
  <c r="L295" i="25"/>
  <c r="O295" i="25" s="1"/>
  <c r="J295" i="25"/>
  <c r="G295" i="25"/>
  <c r="BR293" i="25"/>
  <c r="BI293" i="25"/>
  <c r="BJ305" i="25" s="1"/>
  <c r="BM305" i="25" s="1"/>
  <c r="BD293" i="25"/>
  <c r="BE305" i="25" s="1"/>
  <c r="BH305" i="25" s="1"/>
  <c r="AY293" i="25"/>
  <c r="AZ303" i="25" s="1"/>
  <c r="BC303" i="25" s="1"/>
  <c r="AT293" i="25"/>
  <c r="AU305" i="25" s="1"/>
  <c r="AX305" i="25" s="1"/>
  <c r="AO293" i="25"/>
  <c r="AP305" i="25" s="1"/>
  <c r="AS305" i="25" s="1"/>
  <c r="AJ293" i="25"/>
  <c r="AK305" i="25" s="1"/>
  <c r="AN305" i="25" s="1"/>
  <c r="AE293" i="25"/>
  <c r="AF303" i="25" s="1"/>
  <c r="AI303" i="25" s="1"/>
  <c r="Z293" i="25"/>
  <c r="AA305" i="25" s="1"/>
  <c r="AD305" i="25" s="1"/>
  <c r="U293" i="25"/>
  <c r="V305" i="25" s="1"/>
  <c r="Y305" i="25" s="1"/>
  <c r="P293" i="25"/>
  <c r="Q305" i="25" s="1"/>
  <c r="T305" i="25" s="1"/>
  <c r="K293" i="25"/>
  <c r="L303" i="25" s="1"/>
  <c r="O303" i="25" s="1"/>
  <c r="F293" i="25"/>
  <c r="G305" i="25" s="1"/>
  <c r="J305" i="25" s="1"/>
  <c r="BJ292" i="25"/>
  <c r="BM292" i="25" s="1"/>
  <c r="BE292" i="25"/>
  <c r="BH292" i="25" s="1"/>
  <c r="AZ292" i="25"/>
  <c r="BC292" i="25" s="1"/>
  <c r="AU292" i="25"/>
  <c r="AX292" i="25" s="1"/>
  <c r="AP292" i="25"/>
  <c r="AS292" i="25" s="1"/>
  <c r="AK292" i="25"/>
  <c r="AN292" i="25" s="1"/>
  <c r="AF292" i="25"/>
  <c r="AI292" i="25" s="1"/>
  <c r="AA292" i="25"/>
  <c r="AD292" i="25" s="1"/>
  <c r="V292" i="25"/>
  <c r="Y292" i="25" s="1"/>
  <c r="Q292" i="25"/>
  <c r="T292" i="25" s="1"/>
  <c r="L292" i="25"/>
  <c r="O292" i="25" s="1"/>
  <c r="G292" i="25"/>
  <c r="J292" i="25" s="1"/>
  <c r="BL289" i="25"/>
  <c r="BG289" i="25"/>
  <c r="BB289" i="25"/>
  <c r="AW289" i="25"/>
  <c r="AR289" i="25"/>
  <c r="AM289" i="25"/>
  <c r="AH289" i="25"/>
  <c r="AC289" i="25"/>
  <c r="X289" i="25"/>
  <c r="S289" i="25"/>
  <c r="N289" i="25"/>
  <c r="I289" i="25"/>
  <c r="BL288" i="25"/>
  <c r="BJ288" i="25"/>
  <c r="BM288" i="25" s="1"/>
  <c r="BH288" i="25"/>
  <c r="BG288" i="25"/>
  <c r="BE288" i="25"/>
  <c r="BB288" i="25"/>
  <c r="BC288" i="25" s="1"/>
  <c r="AZ288" i="25"/>
  <c r="AW288" i="25"/>
  <c r="AU288" i="25"/>
  <c r="AX288" i="25" s="1"/>
  <c r="AR288" i="25"/>
  <c r="AP288" i="25"/>
  <c r="AM288" i="25"/>
  <c r="AK288" i="25"/>
  <c r="AN288" i="25" s="1"/>
  <c r="AH288" i="25"/>
  <c r="AF288" i="25"/>
  <c r="AI288" i="25" s="1"/>
  <c r="AD288" i="25"/>
  <c r="AC288" i="25"/>
  <c r="AA288" i="25"/>
  <c r="X288" i="25"/>
  <c r="Y288" i="25" s="1"/>
  <c r="V288" i="25"/>
  <c r="S288" i="25"/>
  <c r="Q288" i="25"/>
  <c r="T288" i="25" s="1"/>
  <c r="N288" i="25"/>
  <c r="L288" i="25"/>
  <c r="O288" i="25" s="1"/>
  <c r="J288" i="25"/>
  <c r="I288" i="25"/>
  <c r="G288" i="25"/>
  <c r="BJ284" i="25"/>
  <c r="BM284" i="25" s="1"/>
  <c r="BE284" i="25"/>
  <c r="BH284" i="25" s="1"/>
  <c r="AZ284" i="25"/>
  <c r="BC284" i="25" s="1"/>
  <c r="AU284" i="25"/>
  <c r="AX284" i="25" s="1"/>
  <c r="AP284" i="25"/>
  <c r="AS284" i="25" s="1"/>
  <c r="AK284" i="25"/>
  <c r="AN284" i="25" s="1"/>
  <c r="AF284" i="25"/>
  <c r="AI284" i="25" s="1"/>
  <c r="AA284" i="25"/>
  <c r="AD284" i="25" s="1"/>
  <c r="V284" i="25"/>
  <c r="Y284" i="25" s="1"/>
  <c r="Q284" i="25"/>
  <c r="T284" i="25" s="1"/>
  <c r="L284" i="25"/>
  <c r="O284" i="25" s="1"/>
  <c r="G284" i="25"/>
  <c r="J284" i="25" s="1"/>
  <c r="BJ283" i="25"/>
  <c r="BM283" i="25" s="1"/>
  <c r="BE283" i="25"/>
  <c r="BH283" i="25" s="1"/>
  <c r="AZ283" i="25"/>
  <c r="BC283" i="25" s="1"/>
  <c r="AX283" i="25"/>
  <c r="AU283" i="25"/>
  <c r="AP283" i="25"/>
  <c r="AS283" i="25" s="1"/>
  <c r="AN283" i="25"/>
  <c r="AK283" i="25"/>
  <c r="AF283" i="25"/>
  <c r="AI283" i="25" s="1"/>
  <c r="AD283" i="25"/>
  <c r="AA283" i="25"/>
  <c r="V283" i="25"/>
  <c r="Y283" i="25" s="1"/>
  <c r="T283" i="25"/>
  <c r="Q283" i="25"/>
  <c r="L283" i="25"/>
  <c r="O283" i="25" s="1"/>
  <c r="J283" i="25"/>
  <c r="G283" i="25"/>
  <c r="BJ282" i="25"/>
  <c r="BM282" i="25" s="1"/>
  <c r="BH282" i="25"/>
  <c r="BE282" i="25"/>
  <c r="AZ282" i="25"/>
  <c r="BC282" i="25" s="1"/>
  <c r="AX282" i="25"/>
  <c r="AU282" i="25"/>
  <c r="AP282" i="25"/>
  <c r="AS282" i="25" s="1"/>
  <c r="AN282" i="25"/>
  <c r="AK282" i="25"/>
  <c r="AF282" i="25"/>
  <c r="AI282" i="25" s="1"/>
  <c r="AD282" i="25"/>
  <c r="AA282" i="25"/>
  <c r="V282" i="25"/>
  <c r="Y282" i="25" s="1"/>
  <c r="T282" i="25"/>
  <c r="Q282" i="25"/>
  <c r="L282" i="25"/>
  <c r="O282" i="25" s="1"/>
  <c r="J282" i="25"/>
  <c r="G282" i="25"/>
  <c r="BJ281" i="25"/>
  <c r="BM281" i="25" s="1"/>
  <c r="BH281" i="25"/>
  <c r="BE281" i="25"/>
  <c r="AZ281" i="25"/>
  <c r="BC281" i="25" s="1"/>
  <c r="AX281" i="25"/>
  <c r="AU281" i="25"/>
  <c r="AP281" i="25"/>
  <c r="AS281" i="25" s="1"/>
  <c r="AN281" i="25"/>
  <c r="AK281" i="25"/>
  <c r="AF281" i="25"/>
  <c r="AI281" i="25" s="1"/>
  <c r="AD281" i="25"/>
  <c r="AA281" i="25"/>
  <c r="V281" i="25"/>
  <c r="Y281" i="25" s="1"/>
  <c r="T281" i="25"/>
  <c r="Q281" i="25"/>
  <c r="L281" i="25"/>
  <c r="O281" i="25" s="1"/>
  <c r="J281" i="25"/>
  <c r="G281" i="25"/>
  <c r="BR279" i="25"/>
  <c r="BI279" i="25"/>
  <c r="BJ289" i="25" s="1"/>
  <c r="BM289" i="25" s="1"/>
  <c r="BD279" i="25"/>
  <c r="BE289" i="25" s="1"/>
  <c r="BH289" i="25" s="1"/>
  <c r="AY279" i="25"/>
  <c r="AT279" i="25"/>
  <c r="AU291" i="25" s="1"/>
  <c r="AX291" i="25" s="1"/>
  <c r="AO279" i="25"/>
  <c r="AP289" i="25" s="1"/>
  <c r="AS289" i="25" s="1"/>
  <c r="AJ279" i="25"/>
  <c r="AK289" i="25" s="1"/>
  <c r="AN289" i="25" s="1"/>
  <c r="AE279" i="25"/>
  <c r="Z279" i="25"/>
  <c r="AA290" i="25" s="1"/>
  <c r="AD290" i="25" s="1"/>
  <c r="U279" i="25"/>
  <c r="V289" i="25" s="1"/>
  <c r="Y289" i="25" s="1"/>
  <c r="P279" i="25"/>
  <c r="Q289" i="25" s="1"/>
  <c r="T289" i="25" s="1"/>
  <c r="K279" i="25"/>
  <c r="F279" i="25"/>
  <c r="BQ279" i="25" s="1"/>
  <c r="BM278" i="25"/>
  <c r="BJ278" i="25"/>
  <c r="BE278" i="25"/>
  <c r="BH278" i="25" s="1"/>
  <c r="BC278" i="25"/>
  <c r="AZ278" i="25"/>
  <c r="AU278" i="25"/>
  <c r="AX278" i="25" s="1"/>
  <c r="AS278" i="25"/>
  <c r="AP278" i="25"/>
  <c r="AK278" i="25"/>
  <c r="AN278" i="25" s="1"/>
  <c r="AI278" i="25"/>
  <c r="AF278" i="25"/>
  <c r="AA278" i="25"/>
  <c r="AD278" i="25" s="1"/>
  <c r="Y278" i="25"/>
  <c r="V278" i="25"/>
  <c r="Q278" i="25"/>
  <c r="T278" i="25" s="1"/>
  <c r="O278" i="25"/>
  <c r="L278" i="25"/>
  <c r="G278" i="25"/>
  <c r="J278" i="25" s="1"/>
  <c r="BL275" i="25"/>
  <c r="BG275" i="25"/>
  <c r="BB275" i="25"/>
  <c r="AW275" i="25"/>
  <c r="AR275" i="25"/>
  <c r="AM275" i="25"/>
  <c r="AH275" i="25"/>
  <c r="AC275" i="25"/>
  <c r="X275" i="25"/>
  <c r="S275" i="25"/>
  <c r="N275" i="25"/>
  <c r="I275" i="25"/>
  <c r="BM274" i="25"/>
  <c r="BL274" i="25"/>
  <c r="BJ274" i="25"/>
  <c r="BG274" i="25"/>
  <c r="BH274" i="25" s="1"/>
  <c r="BE274" i="25"/>
  <c r="BB274" i="25"/>
  <c r="AZ274" i="25"/>
  <c r="BC274" i="25" s="1"/>
  <c r="AW274" i="25"/>
  <c r="AU274" i="25"/>
  <c r="AX274" i="25" s="1"/>
  <c r="AS274" i="25"/>
  <c r="AR274" i="25"/>
  <c r="AP274" i="25"/>
  <c r="AM274" i="25"/>
  <c r="AN274" i="25" s="1"/>
  <c r="AK274" i="25"/>
  <c r="AH274" i="25"/>
  <c r="AF274" i="25"/>
  <c r="AI274" i="25" s="1"/>
  <c r="AC274" i="25"/>
  <c r="AA274" i="25"/>
  <c r="AD274" i="25" s="1"/>
  <c r="Y274" i="25"/>
  <c r="X274" i="25"/>
  <c r="V274" i="25"/>
  <c r="S274" i="25"/>
  <c r="T274" i="25" s="1"/>
  <c r="Q274" i="25"/>
  <c r="N274" i="25"/>
  <c r="L274" i="25"/>
  <c r="O274" i="25" s="1"/>
  <c r="I274" i="25"/>
  <c r="G274" i="25"/>
  <c r="J274" i="25" s="1"/>
  <c r="BM269" i="25"/>
  <c r="BJ269" i="25"/>
  <c r="BE269" i="25"/>
  <c r="BH269" i="25" s="1"/>
  <c r="BC269" i="25"/>
  <c r="AZ269" i="25"/>
  <c r="AU269" i="25"/>
  <c r="AX269" i="25" s="1"/>
  <c r="AS269" i="25"/>
  <c r="AP269" i="25"/>
  <c r="AK269" i="25"/>
  <c r="AN269" i="25" s="1"/>
  <c r="AI269" i="25"/>
  <c r="AF269" i="25"/>
  <c r="AA269" i="25"/>
  <c r="AD269" i="25" s="1"/>
  <c r="Y269" i="25"/>
  <c r="V269" i="25"/>
  <c r="Q269" i="25"/>
  <c r="T269" i="25" s="1"/>
  <c r="O269" i="25"/>
  <c r="L269" i="25"/>
  <c r="G269" i="25"/>
  <c r="J269" i="25" s="1"/>
  <c r="BM268" i="25"/>
  <c r="BJ268" i="25"/>
  <c r="BE268" i="25"/>
  <c r="BH268" i="25" s="1"/>
  <c r="BC268" i="25"/>
  <c r="AZ268" i="25"/>
  <c r="AU268" i="25"/>
  <c r="AX268" i="25" s="1"/>
  <c r="AS268" i="25"/>
  <c r="AP268" i="25"/>
  <c r="AK268" i="25"/>
  <c r="AN268" i="25" s="1"/>
  <c r="AI268" i="25"/>
  <c r="AF268" i="25"/>
  <c r="AA268" i="25"/>
  <c r="AD268" i="25" s="1"/>
  <c r="Y268" i="25"/>
  <c r="V268" i="25"/>
  <c r="Q268" i="25"/>
  <c r="T268" i="25" s="1"/>
  <c r="O268" i="25"/>
  <c r="L268" i="25"/>
  <c r="G268" i="25"/>
  <c r="J268" i="25" s="1"/>
  <c r="BM267" i="25"/>
  <c r="BJ267" i="25"/>
  <c r="BE267" i="25"/>
  <c r="BH267" i="25" s="1"/>
  <c r="BC267" i="25"/>
  <c r="AZ267" i="25"/>
  <c r="AU267" i="25"/>
  <c r="AX267" i="25" s="1"/>
  <c r="AS267" i="25"/>
  <c r="AP267" i="25"/>
  <c r="AK267" i="25"/>
  <c r="AN267" i="25" s="1"/>
  <c r="AI267" i="25"/>
  <c r="AF267" i="25"/>
  <c r="AA267" i="25"/>
  <c r="AD267" i="25" s="1"/>
  <c r="Y267" i="25"/>
  <c r="V267" i="25"/>
  <c r="Q267" i="25"/>
  <c r="T267" i="25" s="1"/>
  <c r="O267" i="25"/>
  <c r="L267" i="25"/>
  <c r="G267" i="25"/>
  <c r="J267" i="25" s="1"/>
  <c r="BR265" i="25"/>
  <c r="BI265" i="25"/>
  <c r="BJ277" i="25" s="1"/>
  <c r="BM277" i="25" s="1"/>
  <c r="BD265" i="25"/>
  <c r="BE277" i="25" s="1"/>
  <c r="BH277" i="25" s="1"/>
  <c r="AY265" i="25"/>
  <c r="AZ275" i="25" s="1"/>
  <c r="BC275" i="25" s="1"/>
  <c r="AT265" i="25"/>
  <c r="AU277" i="25" s="1"/>
  <c r="AX277" i="25" s="1"/>
  <c r="AO265" i="25"/>
  <c r="AP277" i="25" s="1"/>
  <c r="AS277" i="25" s="1"/>
  <c r="AJ265" i="25"/>
  <c r="AK277" i="25" s="1"/>
  <c r="AN277" i="25" s="1"/>
  <c r="AE265" i="25"/>
  <c r="AF275" i="25" s="1"/>
  <c r="AI275" i="25" s="1"/>
  <c r="Z265" i="25"/>
  <c r="AA277" i="25" s="1"/>
  <c r="AD277" i="25" s="1"/>
  <c r="U265" i="25"/>
  <c r="V277" i="25" s="1"/>
  <c r="Y277" i="25" s="1"/>
  <c r="P265" i="25"/>
  <c r="Q277" i="25" s="1"/>
  <c r="T277" i="25" s="1"/>
  <c r="K265" i="25"/>
  <c r="L275" i="25" s="1"/>
  <c r="O275" i="25" s="1"/>
  <c r="F265" i="25"/>
  <c r="G277" i="25" s="1"/>
  <c r="J277" i="25" s="1"/>
  <c r="BJ264" i="25"/>
  <c r="BM264" i="25" s="1"/>
  <c r="BH264" i="25"/>
  <c r="BE264" i="25"/>
  <c r="AZ264" i="25"/>
  <c r="BC264" i="25" s="1"/>
  <c r="AX264" i="25"/>
  <c r="AU264" i="25"/>
  <c r="AP264" i="25"/>
  <c r="AS264" i="25" s="1"/>
  <c r="AN264" i="25"/>
  <c r="AK264" i="25"/>
  <c r="AF264" i="25"/>
  <c r="AI264" i="25" s="1"/>
  <c r="AD264" i="25"/>
  <c r="AA264" i="25"/>
  <c r="V264" i="25"/>
  <c r="Y264" i="25" s="1"/>
  <c r="T264" i="25"/>
  <c r="Q264" i="25"/>
  <c r="L264" i="25"/>
  <c r="O264" i="25" s="1"/>
  <c r="J264" i="25"/>
  <c r="G264" i="25"/>
  <c r="BL261" i="25"/>
  <c r="BG261" i="25"/>
  <c r="BB261" i="25"/>
  <c r="AW261" i="25"/>
  <c r="AR261" i="25"/>
  <c r="AM261" i="25"/>
  <c r="AH261" i="25"/>
  <c r="AC261" i="25"/>
  <c r="X261" i="25"/>
  <c r="S261" i="25"/>
  <c r="N261" i="25"/>
  <c r="I261" i="25"/>
  <c r="BL260" i="25"/>
  <c r="BJ260" i="25"/>
  <c r="BM260" i="25" s="1"/>
  <c r="BG260" i="25"/>
  <c r="BE260" i="25"/>
  <c r="BH260" i="25" s="1"/>
  <c r="BC260" i="25"/>
  <c r="BB260" i="25"/>
  <c r="AZ260" i="25"/>
  <c r="AW260" i="25"/>
  <c r="AU260" i="25"/>
  <c r="AX260" i="25" s="1"/>
  <c r="AR260" i="25"/>
  <c r="AP260" i="25"/>
  <c r="AM260" i="25"/>
  <c r="AK260" i="25"/>
  <c r="AN260" i="25" s="1"/>
  <c r="AH260" i="25"/>
  <c r="AI260" i="25" s="1"/>
  <c r="AF260" i="25"/>
  <c r="AD260" i="25"/>
  <c r="AC260" i="25"/>
  <c r="AA260" i="25"/>
  <c r="X260" i="25"/>
  <c r="V260" i="25"/>
  <c r="S260" i="25"/>
  <c r="Q260" i="25"/>
  <c r="T260" i="25" s="1"/>
  <c r="O260" i="25"/>
  <c r="N260" i="25"/>
  <c r="L260" i="25"/>
  <c r="I260" i="25"/>
  <c r="J260" i="25" s="1"/>
  <c r="G260" i="25"/>
  <c r="BM257" i="25"/>
  <c r="BJ257" i="25"/>
  <c r="BE257" i="25"/>
  <c r="BH257" i="25" s="1"/>
  <c r="BC257" i="25"/>
  <c r="AZ257" i="25"/>
  <c r="AU257" i="25"/>
  <c r="AX257" i="25" s="1"/>
  <c r="AS257" i="25"/>
  <c r="AP257" i="25"/>
  <c r="AK257" i="25"/>
  <c r="AN257" i="25" s="1"/>
  <c r="AI257" i="25"/>
  <c r="AF257" i="25"/>
  <c r="AA257" i="25"/>
  <c r="AD257" i="25" s="1"/>
  <c r="Y257" i="25"/>
  <c r="V257" i="25"/>
  <c r="Q257" i="25"/>
  <c r="T257" i="25" s="1"/>
  <c r="O257" i="25"/>
  <c r="L257" i="25"/>
  <c r="G257" i="25"/>
  <c r="J257" i="25" s="1"/>
  <c r="BM256" i="25"/>
  <c r="BJ256" i="25"/>
  <c r="BE256" i="25"/>
  <c r="BH256" i="25" s="1"/>
  <c r="BC256" i="25"/>
  <c r="AZ256" i="25"/>
  <c r="AU256" i="25"/>
  <c r="AX256" i="25" s="1"/>
  <c r="AS256" i="25"/>
  <c r="AP256" i="25"/>
  <c r="AK256" i="25"/>
  <c r="AN256" i="25" s="1"/>
  <c r="AI256" i="25"/>
  <c r="AF256" i="25"/>
  <c r="AA256" i="25"/>
  <c r="AD256" i="25" s="1"/>
  <c r="Y256" i="25"/>
  <c r="V256" i="25"/>
  <c r="Q256" i="25"/>
  <c r="T256" i="25" s="1"/>
  <c r="O256" i="25"/>
  <c r="L256" i="25"/>
  <c r="G256" i="25"/>
  <c r="J256" i="25" s="1"/>
  <c r="BM255" i="25"/>
  <c r="BJ255" i="25"/>
  <c r="BE255" i="25"/>
  <c r="BH255" i="25" s="1"/>
  <c r="BC255" i="25"/>
  <c r="AZ255" i="25"/>
  <c r="AU255" i="25"/>
  <c r="AX255" i="25" s="1"/>
  <c r="AS255" i="25"/>
  <c r="AP255" i="25"/>
  <c r="AK255" i="25"/>
  <c r="AN255" i="25" s="1"/>
  <c r="AI255" i="25"/>
  <c r="AF255" i="25"/>
  <c r="AA255" i="25"/>
  <c r="AD255" i="25" s="1"/>
  <c r="Y255" i="25"/>
  <c r="V255" i="25"/>
  <c r="Q255" i="25"/>
  <c r="T255" i="25" s="1"/>
  <c r="O255" i="25"/>
  <c r="L255" i="25"/>
  <c r="G255" i="25"/>
  <c r="J255" i="25" s="1"/>
  <c r="BM254" i="25"/>
  <c r="BJ254" i="25"/>
  <c r="BE254" i="25"/>
  <c r="BH254" i="25" s="1"/>
  <c r="BC254" i="25"/>
  <c r="AZ254" i="25"/>
  <c r="AU254" i="25"/>
  <c r="AX254" i="25" s="1"/>
  <c r="AS254" i="25"/>
  <c r="AP254" i="25"/>
  <c r="AK254" i="25"/>
  <c r="AN254" i="25" s="1"/>
  <c r="AI254" i="25"/>
  <c r="AF254" i="25"/>
  <c r="AA254" i="25"/>
  <c r="AD254" i="25" s="1"/>
  <c r="Y254" i="25"/>
  <c r="V254" i="25"/>
  <c r="Q254" i="25"/>
  <c r="T254" i="25" s="1"/>
  <c r="O254" i="25"/>
  <c r="L254" i="25"/>
  <c r="G254" i="25"/>
  <c r="J254" i="25" s="1"/>
  <c r="BM253" i="25"/>
  <c r="BJ253" i="25"/>
  <c r="BE253" i="25"/>
  <c r="BH253" i="25" s="1"/>
  <c r="BC253" i="25"/>
  <c r="BC252" i="25" s="1"/>
  <c r="AZ253" i="25"/>
  <c r="AU253" i="25"/>
  <c r="AX253" i="25" s="1"/>
  <c r="AS253" i="25"/>
  <c r="AP253" i="25"/>
  <c r="AK253" i="25"/>
  <c r="AN253" i="25" s="1"/>
  <c r="AI253" i="25"/>
  <c r="AF253" i="25"/>
  <c r="AA253" i="25"/>
  <c r="AD253" i="25" s="1"/>
  <c r="Y253" i="25"/>
  <c r="V253" i="25"/>
  <c r="Q253" i="25"/>
  <c r="T253" i="25" s="1"/>
  <c r="O253" i="25"/>
  <c r="L253" i="25"/>
  <c r="G253" i="25"/>
  <c r="J253" i="25" s="1"/>
  <c r="BR251" i="25"/>
  <c r="BI251" i="25"/>
  <c r="BJ258" i="25" s="1"/>
  <c r="BM258" i="25" s="1"/>
  <c r="BM252" i="25" s="1"/>
  <c r="BD251" i="25"/>
  <c r="AY251" i="25"/>
  <c r="AZ258" i="25" s="1"/>
  <c r="BC258" i="25" s="1"/>
  <c r="AT251" i="25"/>
  <c r="AO251" i="25"/>
  <c r="AP258" i="25" s="1"/>
  <c r="AS258" i="25" s="1"/>
  <c r="AS252" i="25" s="1"/>
  <c r="AJ251" i="25"/>
  <c r="AE251" i="25"/>
  <c r="AF258" i="25" s="1"/>
  <c r="AI258" i="25" s="1"/>
  <c r="Z251" i="25"/>
  <c r="U251" i="25"/>
  <c r="V263" i="25" s="1"/>
  <c r="Y263" i="25" s="1"/>
  <c r="P251" i="25"/>
  <c r="K251" i="25"/>
  <c r="L262" i="25" s="1"/>
  <c r="O262" i="25" s="1"/>
  <c r="F251" i="25"/>
  <c r="BJ250" i="25"/>
  <c r="BM250" i="25" s="1"/>
  <c r="BH250" i="25"/>
  <c r="BE250" i="25"/>
  <c r="AZ250" i="25"/>
  <c r="BC250" i="25" s="1"/>
  <c r="AX250" i="25"/>
  <c r="AU250" i="25"/>
  <c r="AP250" i="25"/>
  <c r="AS250" i="25" s="1"/>
  <c r="AN250" i="25"/>
  <c r="AK250" i="25"/>
  <c r="AF250" i="25"/>
  <c r="AI250" i="25" s="1"/>
  <c r="AD250" i="25"/>
  <c r="AA250" i="25"/>
  <c r="V250" i="25"/>
  <c r="Y250" i="25" s="1"/>
  <c r="T250" i="25"/>
  <c r="Q250" i="25"/>
  <c r="L250" i="25"/>
  <c r="O250" i="25" s="1"/>
  <c r="J250" i="25"/>
  <c r="G250" i="25"/>
  <c r="BL247" i="25"/>
  <c r="BG247" i="25"/>
  <c r="BB247" i="25"/>
  <c r="AW247" i="25"/>
  <c r="AR247" i="25"/>
  <c r="AM247" i="25"/>
  <c r="AH247" i="25"/>
  <c r="AC247" i="25"/>
  <c r="X247" i="25"/>
  <c r="S247" i="25"/>
  <c r="N247" i="25"/>
  <c r="I247" i="25"/>
  <c r="BL246" i="25"/>
  <c r="BJ246" i="25"/>
  <c r="BM246" i="25" s="1"/>
  <c r="BG246" i="25"/>
  <c r="BE246" i="25"/>
  <c r="BH246" i="25" s="1"/>
  <c r="BC246" i="25"/>
  <c r="BB246" i="25"/>
  <c r="AZ246" i="25"/>
  <c r="AW246" i="25"/>
  <c r="AX246" i="25" s="1"/>
  <c r="AU246" i="25"/>
  <c r="AR246" i="25"/>
  <c r="AP246" i="25"/>
  <c r="AS246" i="25" s="1"/>
  <c r="AM246" i="25"/>
  <c r="AK246" i="25"/>
  <c r="AN246" i="25" s="1"/>
  <c r="AI246" i="25"/>
  <c r="AH246" i="25"/>
  <c r="AF246" i="25"/>
  <c r="AC246" i="25"/>
  <c r="AD246" i="25" s="1"/>
  <c r="AA246" i="25"/>
  <c r="X246" i="25"/>
  <c r="V246" i="25"/>
  <c r="Y246" i="25" s="1"/>
  <c r="S246" i="25"/>
  <c r="Q246" i="25"/>
  <c r="T246" i="25" s="1"/>
  <c r="O246" i="25"/>
  <c r="N246" i="25"/>
  <c r="L246" i="25"/>
  <c r="I246" i="25"/>
  <c r="J246" i="25" s="1"/>
  <c r="G246" i="25"/>
  <c r="BJ243" i="25"/>
  <c r="BM243" i="25" s="1"/>
  <c r="BH243" i="25"/>
  <c r="BE243" i="25"/>
  <c r="AZ243" i="25"/>
  <c r="BC243" i="25" s="1"/>
  <c r="AX243" i="25"/>
  <c r="AU243" i="25"/>
  <c r="AP243" i="25"/>
  <c r="AS243" i="25" s="1"/>
  <c r="AN243" i="25"/>
  <c r="AK243" i="25"/>
  <c r="AF243" i="25"/>
  <c r="AI243" i="25" s="1"/>
  <c r="AD243" i="25"/>
  <c r="AA243" i="25"/>
  <c r="V243" i="25"/>
  <c r="Y243" i="25" s="1"/>
  <c r="T243" i="25"/>
  <c r="Q243" i="25"/>
  <c r="L243" i="25"/>
  <c r="O243" i="25" s="1"/>
  <c r="J243" i="25"/>
  <c r="G243" i="25"/>
  <c r="BJ242" i="25"/>
  <c r="BM242" i="25" s="1"/>
  <c r="BH242" i="25"/>
  <c r="BE242" i="25"/>
  <c r="AZ242" i="25"/>
  <c r="BC242" i="25" s="1"/>
  <c r="AX242" i="25"/>
  <c r="AU242" i="25"/>
  <c r="AP242" i="25"/>
  <c r="AS242" i="25" s="1"/>
  <c r="AN242" i="25"/>
  <c r="AK242" i="25"/>
  <c r="AF242" i="25"/>
  <c r="AI242" i="25" s="1"/>
  <c r="AD242" i="25"/>
  <c r="AA242" i="25"/>
  <c r="V242" i="25"/>
  <c r="Y242" i="25" s="1"/>
  <c r="T242" i="25"/>
  <c r="Q242" i="25"/>
  <c r="L242" i="25"/>
  <c r="O242" i="25" s="1"/>
  <c r="J242" i="25"/>
  <c r="G242" i="25"/>
  <c r="BJ241" i="25"/>
  <c r="BM241" i="25" s="1"/>
  <c r="BH241" i="25"/>
  <c r="BE241" i="25"/>
  <c r="AZ241" i="25"/>
  <c r="BC241" i="25" s="1"/>
  <c r="AX241" i="25"/>
  <c r="AU241" i="25"/>
  <c r="AP241" i="25"/>
  <c r="AS241" i="25" s="1"/>
  <c r="AN241" i="25"/>
  <c r="AK241" i="25"/>
  <c r="AF241" i="25"/>
  <c r="AI241" i="25" s="1"/>
  <c r="AD241" i="25"/>
  <c r="AA241" i="25"/>
  <c r="V241" i="25"/>
  <c r="Y241" i="25" s="1"/>
  <c r="T241" i="25"/>
  <c r="Q241" i="25"/>
  <c r="L241" i="25"/>
  <c r="O241" i="25" s="1"/>
  <c r="J241" i="25"/>
  <c r="G241" i="25"/>
  <c r="BJ240" i="25"/>
  <c r="BM240" i="25" s="1"/>
  <c r="BH240" i="25"/>
  <c r="BE240" i="25"/>
  <c r="AZ240" i="25"/>
  <c r="BC240" i="25" s="1"/>
  <c r="AX240" i="25"/>
  <c r="AU240" i="25"/>
  <c r="AP240" i="25"/>
  <c r="AS240" i="25" s="1"/>
  <c r="AN240" i="25"/>
  <c r="AK240" i="25"/>
  <c r="AF240" i="25"/>
  <c r="AI240" i="25" s="1"/>
  <c r="AD240" i="25"/>
  <c r="AA240" i="25"/>
  <c r="V240" i="25"/>
  <c r="Y240" i="25" s="1"/>
  <c r="T240" i="25"/>
  <c r="Q240" i="25"/>
  <c r="L240" i="25"/>
  <c r="O240" i="25" s="1"/>
  <c r="J240" i="25"/>
  <c r="G240" i="25"/>
  <c r="BJ239" i="25"/>
  <c r="BM239" i="25" s="1"/>
  <c r="BH239" i="25"/>
  <c r="BE239" i="25"/>
  <c r="AZ239" i="25"/>
  <c r="BC239" i="25" s="1"/>
  <c r="AX239" i="25"/>
  <c r="AU239" i="25"/>
  <c r="AP239" i="25"/>
  <c r="AS239" i="25" s="1"/>
  <c r="AN239" i="25"/>
  <c r="AK239" i="25"/>
  <c r="AF239" i="25"/>
  <c r="AI239" i="25" s="1"/>
  <c r="AD239" i="25"/>
  <c r="AA239" i="25"/>
  <c r="V239" i="25"/>
  <c r="Y239" i="25" s="1"/>
  <c r="T239" i="25"/>
  <c r="Q239" i="25"/>
  <c r="L239" i="25"/>
  <c r="O239" i="25" s="1"/>
  <c r="J239" i="25"/>
  <c r="G239" i="25"/>
  <c r="BR237" i="25"/>
  <c r="BI237" i="25"/>
  <c r="BJ249" i="25" s="1"/>
  <c r="BM249" i="25" s="1"/>
  <c r="BD237" i="25"/>
  <c r="BE247" i="25" s="1"/>
  <c r="BH247" i="25" s="1"/>
  <c r="AY237" i="25"/>
  <c r="AZ249" i="25" s="1"/>
  <c r="BC249" i="25" s="1"/>
  <c r="AT237" i="25"/>
  <c r="AU249" i="25" s="1"/>
  <c r="AX249" i="25" s="1"/>
  <c r="AO237" i="25"/>
  <c r="AP249" i="25" s="1"/>
  <c r="AS249" i="25" s="1"/>
  <c r="AJ237" i="25"/>
  <c r="AK247" i="25" s="1"/>
  <c r="AN247" i="25" s="1"/>
  <c r="AE237" i="25"/>
  <c r="AF249" i="25" s="1"/>
  <c r="AI249" i="25" s="1"/>
  <c r="Z237" i="25"/>
  <c r="AA249" i="25" s="1"/>
  <c r="AD249" i="25" s="1"/>
  <c r="U237" i="25"/>
  <c r="V249" i="25" s="1"/>
  <c r="Y249" i="25" s="1"/>
  <c r="P237" i="25"/>
  <c r="Q247" i="25" s="1"/>
  <c r="T247" i="25" s="1"/>
  <c r="K237" i="25"/>
  <c r="L249" i="25" s="1"/>
  <c r="O249" i="25" s="1"/>
  <c r="F237" i="25"/>
  <c r="BQ237" i="25" s="1"/>
  <c r="BM236" i="25"/>
  <c r="BJ236" i="25"/>
  <c r="BE236" i="25"/>
  <c r="BH236" i="25" s="1"/>
  <c r="BC236" i="25"/>
  <c r="AZ236" i="25"/>
  <c r="AU236" i="25"/>
  <c r="AX236" i="25" s="1"/>
  <c r="AS236" i="25"/>
  <c r="AP236" i="25"/>
  <c r="AK236" i="25"/>
  <c r="AN236" i="25" s="1"/>
  <c r="AI236" i="25"/>
  <c r="AF236" i="25"/>
  <c r="AA236" i="25"/>
  <c r="AD236" i="25" s="1"/>
  <c r="Y236" i="25"/>
  <c r="V236" i="25"/>
  <c r="Q236" i="25"/>
  <c r="T236" i="25" s="1"/>
  <c r="O236" i="25"/>
  <c r="L236" i="25"/>
  <c r="G236" i="25"/>
  <c r="J236" i="25" s="1"/>
  <c r="BL233" i="25"/>
  <c r="BG233" i="25"/>
  <c r="BB233" i="25"/>
  <c r="AW233" i="25"/>
  <c r="AR233" i="25"/>
  <c r="AM233" i="25"/>
  <c r="AH233" i="25"/>
  <c r="AC233" i="25"/>
  <c r="X233" i="25"/>
  <c r="S233" i="25"/>
  <c r="N233" i="25"/>
  <c r="I233" i="25"/>
  <c r="BM232" i="25"/>
  <c r="BL232" i="25"/>
  <c r="BJ232" i="25"/>
  <c r="BG232" i="25"/>
  <c r="BH232" i="25" s="1"/>
  <c r="BE232" i="25"/>
  <c r="BB232" i="25"/>
  <c r="AZ232" i="25"/>
  <c r="BC232" i="25" s="1"/>
  <c r="AW232" i="25"/>
  <c r="AU232" i="25"/>
  <c r="AX232" i="25" s="1"/>
  <c r="AS232" i="25"/>
  <c r="AR232" i="25"/>
  <c r="AP232" i="25"/>
  <c r="AM232" i="25"/>
  <c r="AN232" i="25" s="1"/>
  <c r="AK232" i="25"/>
  <c r="AH232" i="25"/>
  <c r="AF232" i="25"/>
  <c r="AI232" i="25" s="1"/>
  <c r="AC232" i="25"/>
  <c r="AA232" i="25"/>
  <c r="AD232" i="25" s="1"/>
  <c r="Y232" i="25"/>
  <c r="X232" i="25"/>
  <c r="V232" i="25"/>
  <c r="S232" i="25"/>
  <c r="T232" i="25" s="1"/>
  <c r="Q232" i="25"/>
  <c r="N232" i="25"/>
  <c r="L232" i="25"/>
  <c r="O232" i="25" s="1"/>
  <c r="I232" i="25"/>
  <c r="G232" i="25"/>
  <c r="J232" i="25" s="1"/>
  <c r="BE230" i="25"/>
  <c r="BH230" i="25" s="1"/>
  <c r="AU230" i="25"/>
  <c r="AX230" i="25" s="1"/>
  <c r="AK230" i="25"/>
  <c r="AN230" i="25" s="1"/>
  <c r="AA230" i="25"/>
  <c r="AD230" i="25" s="1"/>
  <c r="Q230" i="25"/>
  <c r="T230" i="25" s="1"/>
  <c r="G230" i="25"/>
  <c r="J230" i="25" s="1"/>
  <c r="BM229" i="25"/>
  <c r="BJ229" i="25"/>
  <c r="BE229" i="25"/>
  <c r="BH229" i="25" s="1"/>
  <c r="BC229" i="25"/>
  <c r="AZ229" i="25"/>
  <c r="AU229" i="25"/>
  <c r="AX229" i="25" s="1"/>
  <c r="AS229" i="25"/>
  <c r="AP229" i="25"/>
  <c r="AK229" i="25"/>
  <c r="AN229" i="25" s="1"/>
  <c r="AI229" i="25"/>
  <c r="AF229" i="25"/>
  <c r="AA229" i="25"/>
  <c r="AD229" i="25" s="1"/>
  <c r="Y229" i="25"/>
  <c r="V229" i="25"/>
  <c r="Q229" i="25"/>
  <c r="T229" i="25" s="1"/>
  <c r="O229" i="25"/>
  <c r="L229" i="25"/>
  <c r="G229" i="25"/>
  <c r="J229" i="25" s="1"/>
  <c r="BM228" i="25"/>
  <c r="BJ228" i="25"/>
  <c r="BE228" i="25"/>
  <c r="BH228" i="25" s="1"/>
  <c r="BC228" i="25"/>
  <c r="AZ228" i="25"/>
  <c r="AU228" i="25"/>
  <c r="AX228" i="25" s="1"/>
  <c r="AS228" i="25"/>
  <c r="AP228" i="25"/>
  <c r="AK228" i="25"/>
  <c r="AN228" i="25" s="1"/>
  <c r="AI228" i="25"/>
  <c r="AF228" i="25"/>
  <c r="AA228" i="25"/>
  <c r="AD228" i="25" s="1"/>
  <c r="Y228" i="25"/>
  <c r="V228" i="25"/>
  <c r="Q228" i="25"/>
  <c r="T228" i="25" s="1"/>
  <c r="O228" i="25"/>
  <c r="L228" i="25"/>
  <c r="G228" i="25"/>
  <c r="J228" i="25" s="1"/>
  <c r="BM227" i="25"/>
  <c r="BJ227" i="25"/>
  <c r="BE227" i="25"/>
  <c r="BH227" i="25" s="1"/>
  <c r="BC227" i="25"/>
  <c r="AZ227" i="25"/>
  <c r="AU227" i="25"/>
  <c r="AX227" i="25" s="1"/>
  <c r="AS227" i="25"/>
  <c r="AP227" i="25"/>
  <c r="AK227" i="25"/>
  <c r="AN227" i="25" s="1"/>
  <c r="AI227" i="25"/>
  <c r="AF227" i="25"/>
  <c r="AA227" i="25"/>
  <c r="AD227" i="25" s="1"/>
  <c r="Y227" i="25"/>
  <c r="V227" i="25"/>
  <c r="Q227" i="25"/>
  <c r="T227" i="25" s="1"/>
  <c r="O227" i="25"/>
  <c r="L227" i="25"/>
  <c r="G227" i="25"/>
  <c r="J227" i="25" s="1"/>
  <c r="BM226" i="25"/>
  <c r="BJ226" i="25"/>
  <c r="BE226" i="25"/>
  <c r="BH226" i="25" s="1"/>
  <c r="BC226" i="25"/>
  <c r="AZ226" i="25"/>
  <c r="AU226" i="25"/>
  <c r="AX226" i="25" s="1"/>
  <c r="AS226" i="25"/>
  <c r="AP226" i="25"/>
  <c r="AK226" i="25"/>
  <c r="AN226" i="25" s="1"/>
  <c r="AI226" i="25"/>
  <c r="AF226" i="25"/>
  <c r="AA226" i="25"/>
  <c r="AD226" i="25" s="1"/>
  <c r="Y226" i="25"/>
  <c r="V226" i="25"/>
  <c r="Q226" i="25"/>
  <c r="T226" i="25" s="1"/>
  <c r="O226" i="25"/>
  <c r="L226" i="25"/>
  <c r="G226" i="25"/>
  <c r="J226" i="25" s="1"/>
  <c r="BM225" i="25"/>
  <c r="BJ225" i="25"/>
  <c r="BE225" i="25"/>
  <c r="BH225" i="25" s="1"/>
  <c r="BH224" i="25" s="1"/>
  <c r="BC225" i="25"/>
  <c r="AZ225" i="25"/>
  <c r="AU225" i="25"/>
  <c r="AX225" i="25" s="1"/>
  <c r="AX224" i="25" s="1"/>
  <c r="AS225" i="25"/>
  <c r="AP225" i="25"/>
  <c r="AK225" i="25"/>
  <c r="AN225" i="25" s="1"/>
  <c r="AI225" i="25"/>
  <c r="AF225" i="25"/>
  <c r="AA225" i="25"/>
  <c r="AD225" i="25" s="1"/>
  <c r="Y225" i="25"/>
  <c r="V225" i="25"/>
  <c r="Q225" i="25"/>
  <c r="T225" i="25" s="1"/>
  <c r="T224" i="25" s="1"/>
  <c r="O225" i="25"/>
  <c r="L225" i="25"/>
  <c r="G225" i="25"/>
  <c r="J225" i="25" s="1"/>
  <c r="J224" i="25" s="1"/>
  <c r="BR223" i="25"/>
  <c r="BI223" i="25"/>
  <c r="BJ235" i="25" s="1"/>
  <c r="BM235" i="25" s="1"/>
  <c r="BD223" i="25"/>
  <c r="BE235" i="25" s="1"/>
  <c r="BH235" i="25" s="1"/>
  <c r="AY223" i="25"/>
  <c r="AZ233" i="25" s="1"/>
  <c r="BC233" i="25" s="1"/>
  <c r="AT223" i="25"/>
  <c r="AU235" i="25" s="1"/>
  <c r="AX235" i="25" s="1"/>
  <c r="AO223" i="25"/>
  <c r="AP235" i="25" s="1"/>
  <c r="AS235" i="25" s="1"/>
  <c r="AJ223" i="25"/>
  <c r="AK235" i="25" s="1"/>
  <c r="AN235" i="25" s="1"/>
  <c r="AE223" i="25"/>
  <c r="AF233" i="25" s="1"/>
  <c r="AI233" i="25" s="1"/>
  <c r="Z223" i="25"/>
  <c r="AA235" i="25" s="1"/>
  <c r="AD235" i="25" s="1"/>
  <c r="U223" i="25"/>
  <c r="V235" i="25" s="1"/>
  <c r="Y235" i="25" s="1"/>
  <c r="P223" i="25"/>
  <c r="Q235" i="25" s="1"/>
  <c r="T235" i="25" s="1"/>
  <c r="K223" i="25"/>
  <c r="L233" i="25" s="1"/>
  <c r="O233" i="25" s="1"/>
  <c r="F223" i="25"/>
  <c r="G235" i="25" s="1"/>
  <c r="J235" i="25" s="1"/>
  <c r="BJ222" i="25"/>
  <c r="BM222" i="25" s="1"/>
  <c r="BH222" i="25"/>
  <c r="BE222" i="25"/>
  <c r="AZ222" i="25"/>
  <c r="BC222" i="25" s="1"/>
  <c r="AX222" i="25"/>
  <c r="AU222" i="25"/>
  <c r="AP222" i="25"/>
  <c r="AS222" i="25" s="1"/>
  <c r="AN222" i="25"/>
  <c r="AK222" i="25"/>
  <c r="AF222" i="25"/>
  <c r="AI222" i="25" s="1"/>
  <c r="AD222" i="25"/>
  <c r="AA222" i="25"/>
  <c r="V222" i="25"/>
  <c r="Y222" i="25" s="1"/>
  <c r="T222" i="25"/>
  <c r="Q222" i="25"/>
  <c r="L222" i="25"/>
  <c r="O222" i="25" s="1"/>
  <c r="J222" i="25"/>
  <c r="G222" i="25"/>
  <c r="BL219" i="25"/>
  <c r="BJ219" i="25"/>
  <c r="BM219" i="25" s="1"/>
  <c r="BG219" i="25"/>
  <c r="BB219" i="25"/>
  <c r="AW219" i="25"/>
  <c r="AR219" i="25"/>
  <c r="AP219" i="25"/>
  <c r="AS219" i="25" s="1"/>
  <c r="AM219" i="25"/>
  <c r="AH219" i="25"/>
  <c r="AC219" i="25"/>
  <c r="X219" i="25"/>
  <c r="V219" i="25"/>
  <c r="Y219" i="25" s="1"/>
  <c r="S219" i="25"/>
  <c r="N219" i="25"/>
  <c r="I219" i="25"/>
  <c r="BL218" i="25"/>
  <c r="BJ218" i="25"/>
  <c r="BM218" i="25" s="1"/>
  <c r="BG218" i="25"/>
  <c r="BE218" i="25"/>
  <c r="BH218" i="25" s="1"/>
  <c r="BC218" i="25"/>
  <c r="BB218" i="25"/>
  <c r="AZ218" i="25"/>
  <c r="AW218" i="25"/>
  <c r="AX218" i="25" s="1"/>
  <c r="AU218" i="25"/>
  <c r="AR218" i="25"/>
  <c r="AP218" i="25"/>
  <c r="AS218" i="25" s="1"/>
  <c r="AM218" i="25"/>
  <c r="AK218" i="25"/>
  <c r="AN218" i="25" s="1"/>
  <c r="AI218" i="25"/>
  <c r="AH218" i="25"/>
  <c r="AF218" i="25"/>
  <c r="AC218" i="25"/>
  <c r="AD218" i="25" s="1"/>
  <c r="AA218" i="25"/>
  <c r="X218" i="25"/>
  <c r="V218" i="25"/>
  <c r="Y218" i="25" s="1"/>
  <c r="S218" i="25"/>
  <c r="Q218" i="25"/>
  <c r="T218" i="25" s="1"/>
  <c r="O218" i="25"/>
  <c r="N218" i="25"/>
  <c r="L218" i="25"/>
  <c r="I218" i="25"/>
  <c r="J218" i="25" s="1"/>
  <c r="G218" i="25"/>
  <c r="BJ216" i="25"/>
  <c r="BM216" i="25" s="1"/>
  <c r="AZ216" i="25"/>
  <c r="BC216" i="25" s="1"/>
  <c r="AP216" i="25"/>
  <c r="AS216" i="25" s="1"/>
  <c r="AF216" i="25"/>
  <c r="AI216" i="25" s="1"/>
  <c r="V216" i="25"/>
  <c r="Y216" i="25" s="1"/>
  <c r="L216" i="25"/>
  <c r="O216" i="25" s="1"/>
  <c r="BJ215" i="25"/>
  <c r="BM215" i="25" s="1"/>
  <c r="BH215" i="25"/>
  <c r="BE215" i="25"/>
  <c r="AZ215" i="25"/>
  <c r="BC215" i="25" s="1"/>
  <c r="AX215" i="25"/>
  <c r="AU215" i="25"/>
  <c r="AP215" i="25"/>
  <c r="AS215" i="25" s="1"/>
  <c r="AN215" i="25"/>
  <c r="AK215" i="25"/>
  <c r="AF215" i="25"/>
  <c r="AI215" i="25" s="1"/>
  <c r="AD215" i="25"/>
  <c r="AA215" i="25"/>
  <c r="V215" i="25"/>
  <c r="Y215" i="25" s="1"/>
  <c r="T215" i="25"/>
  <c r="Q215" i="25"/>
  <c r="L215" i="25"/>
  <c r="O215" i="25" s="1"/>
  <c r="J215" i="25"/>
  <c r="G215" i="25"/>
  <c r="BJ214" i="25"/>
  <c r="BM214" i="25" s="1"/>
  <c r="BH214" i="25"/>
  <c r="BE214" i="25"/>
  <c r="AZ214" i="25"/>
  <c r="BC214" i="25" s="1"/>
  <c r="AX214" i="25"/>
  <c r="AU214" i="25"/>
  <c r="AP214" i="25"/>
  <c r="AS214" i="25" s="1"/>
  <c r="AN214" i="25"/>
  <c r="AK214" i="25"/>
  <c r="AF214" i="25"/>
  <c r="AI214" i="25" s="1"/>
  <c r="AD214" i="25"/>
  <c r="AA214" i="25"/>
  <c r="V214" i="25"/>
  <c r="Y214" i="25" s="1"/>
  <c r="T214" i="25"/>
  <c r="Q214" i="25"/>
  <c r="L214" i="25"/>
  <c r="O214" i="25" s="1"/>
  <c r="J214" i="25"/>
  <c r="G214" i="25"/>
  <c r="BJ213" i="25"/>
  <c r="BM213" i="25" s="1"/>
  <c r="BH213" i="25"/>
  <c r="BE213" i="25"/>
  <c r="AZ213" i="25"/>
  <c r="BC213" i="25" s="1"/>
  <c r="AX213" i="25"/>
  <c r="AU213" i="25"/>
  <c r="AP213" i="25"/>
  <c r="AS213" i="25" s="1"/>
  <c r="AN213" i="25"/>
  <c r="AK213" i="25"/>
  <c r="AF213" i="25"/>
  <c r="AI213" i="25" s="1"/>
  <c r="AD213" i="25"/>
  <c r="AA213" i="25"/>
  <c r="V213" i="25"/>
  <c r="Y213" i="25" s="1"/>
  <c r="T213" i="25"/>
  <c r="Q213" i="25"/>
  <c r="L213" i="25"/>
  <c r="O213" i="25" s="1"/>
  <c r="J213" i="25"/>
  <c r="G213" i="25"/>
  <c r="BJ212" i="25"/>
  <c r="BM212" i="25" s="1"/>
  <c r="BH212" i="25"/>
  <c r="BE212" i="25"/>
  <c r="AZ212" i="25"/>
  <c r="BC212" i="25" s="1"/>
  <c r="BC210" i="25" s="1"/>
  <c r="AX212" i="25"/>
  <c r="AU212" i="25"/>
  <c r="AP212" i="25"/>
  <c r="AS212" i="25" s="1"/>
  <c r="AN212" i="25"/>
  <c r="AK212" i="25"/>
  <c r="AF212" i="25"/>
  <c r="AI212" i="25" s="1"/>
  <c r="AD212" i="25"/>
  <c r="AA212" i="25"/>
  <c r="V212" i="25"/>
  <c r="Y212" i="25" s="1"/>
  <c r="T212" i="25"/>
  <c r="Q212" i="25"/>
  <c r="L212" i="25"/>
  <c r="O212" i="25" s="1"/>
  <c r="O210" i="25" s="1"/>
  <c r="J212" i="25"/>
  <c r="G212" i="25"/>
  <c r="BJ211" i="25"/>
  <c r="BM211" i="25" s="1"/>
  <c r="BH211" i="25"/>
  <c r="BE211" i="25"/>
  <c r="AZ211" i="25"/>
  <c r="BC211" i="25" s="1"/>
  <c r="AX211" i="25"/>
  <c r="AU211" i="25"/>
  <c r="AP211" i="25"/>
  <c r="AS211" i="25" s="1"/>
  <c r="AS210" i="25" s="1"/>
  <c r="AN211" i="25"/>
  <c r="AK211" i="25"/>
  <c r="AF211" i="25"/>
  <c r="AI211" i="25" s="1"/>
  <c r="AD211" i="25"/>
  <c r="AA211" i="25"/>
  <c r="V211" i="25"/>
  <c r="Y211" i="25" s="1"/>
  <c r="T211" i="25"/>
  <c r="Q211" i="25"/>
  <c r="L211" i="25"/>
  <c r="O211" i="25" s="1"/>
  <c r="J211" i="25"/>
  <c r="G211" i="25"/>
  <c r="AI210" i="25"/>
  <c r="BR209" i="25"/>
  <c r="BI209" i="25"/>
  <c r="BJ221" i="25" s="1"/>
  <c r="BM221" i="25" s="1"/>
  <c r="BD209" i="25"/>
  <c r="AY209" i="25"/>
  <c r="AZ221" i="25" s="1"/>
  <c r="BC221" i="25" s="1"/>
  <c r="AT209" i="25"/>
  <c r="AO209" i="25"/>
  <c r="AP221" i="25" s="1"/>
  <c r="AS221" i="25" s="1"/>
  <c r="AJ209" i="25"/>
  <c r="AE209" i="25"/>
  <c r="AF221" i="25" s="1"/>
  <c r="AI221" i="25" s="1"/>
  <c r="Z209" i="25"/>
  <c r="U209" i="25"/>
  <c r="V221" i="25" s="1"/>
  <c r="Y221" i="25" s="1"/>
  <c r="P209" i="25"/>
  <c r="K209" i="25"/>
  <c r="L221" i="25" s="1"/>
  <c r="O221" i="25" s="1"/>
  <c r="F209" i="25"/>
  <c r="BM208" i="25"/>
  <c r="BJ208" i="25"/>
  <c r="BE208" i="25"/>
  <c r="BH208" i="25" s="1"/>
  <c r="BC208" i="25"/>
  <c r="AZ208" i="25"/>
  <c r="AU208" i="25"/>
  <c r="AX208" i="25" s="1"/>
  <c r="AS208" i="25"/>
  <c r="AP208" i="25"/>
  <c r="AK208" i="25"/>
  <c r="AN208" i="25" s="1"/>
  <c r="AI208" i="25"/>
  <c r="AF208" i="25"/>
  <c r="AA208" i="25"/>
  <c r="AD208" i="25" s="1"/>
  <c r="Y208" i="25"/>
  <c r="V208" i="25"/>
  <c r="Q208" i="25"/>
  <c r="T208" i="25" s="1"/>
  <c r="O208" i="25"/>
  <c r="L208" i="25"/>
  <c r="G208" i="25"/>
  <c r="J208" i="25" s="1"/>
  <c r="BL205" i="25"/>
  <c r="BG205" i="25"/>
  <c r="BB205" i="25"/>
  <c r="AW205" i="25"/>
  <c r="AR205" i="25"/>
  <c r="AM205" i="25"/>
  <c r="AH205" i="25"/>
  <c r="AC205" i="25"/>
  <c r="X205" i="25"/>
  <c r="S205" i="25"/>
  <c r="N205" i="25"/>
  <c r="I205" i="25"/>
  <c r="BM202" i="25"/>
  <c r="BJ202" i="25"/>
  <c r="BE202" i="25"/>
  <c r="BH202" i="25" s="1"/>
  <c r="BC202" i="25"/>
  <c r="AZ202" i="25"/>
  <c r="AU202" i="25"/>
  <c r="AX202" i="25" s="1"/>
  <c r="AS202" i="25"/>
  <c r="AP202" i="25"/>
  <c r="AK202" i="25"/>
  <c r="AN202" i="25" s="1"/>
  <c r="AI202" i="25"/>
  <c r="AF202" i="25"/>
  <c r="AA202" i="25"/>
  <c r="AD202" i="25" s="1"/>
  <c r="Y202" i="25"/>
  <c r="V202" i="25"/>
  <c r="Q202" i="25"/>
  <c r="T202" i="25" s="1"/>
  <c r="O202" i="25"/>
  <c r="L202" i="25"/>
  <c r="G202" i="25"/>
  <c r="J202" i="25" s="1"/>
  <c r="BM201" i="25"/>
  <c r="BJ201" i="25"/>
  <c r="BE201" i="25"/>
  <c r="BH201" i="25" s="1"/>
  <c r="BC201" i="25"/>
  <c r="AZ201" i="25"/>
  <c r="AU201" i="25"/>
  <c r="AX201" i="25" s="1"/>
  <c r="AS201" i="25"/>
  <c r="AP201" i="25"/>
  <c r="AK201" i="25"/>
  <c r="AN201" i="25" s="1"/>
  <c r="AI201" i="25"/>
  <c r="AF201" i="25"/>
  <c r="AA201" i="25"/>
  <c r="AD201" i="25" s="1"/>
  <c r="Y201" i="25"/>
  <c r="V201" i="25"/>
  <c r="Q201" i="25"/>
  <c r="T201" i="25" s="1"/>
  <c r="O201" i="25"/>
  <c r="L201" i="25"/>
  <c r="G201" i="25"/>
  <c r="J201" i="25" s="1"/>
  <c r="BM200" i="25"/>
  <c r="BJ200" i="25"/>
  <c r="BE200" i="25"/>
  <c r="BH200" i="25" s="1"/>
  <c r="AZ200" i="25"/>
  <c r="BC200" i="25" s="1"/>
  <c r="AU200" i="25"/>
  <c r="AX200" i="25" s="1"/>
  <c r="AS200" i="25"/>
  <c r="AP200" i="25"/>
  <c r="AK200" i="25"/>
  <c r="AN200" i="25" s="1"/>
  <c r="AF200" i="25"/>
  <c r="AI200" i="25" s="1"/>
  <c r="AA200" i="25"/>
  <c r="AD200" i="25" s="1"/>
  <c r="V200" i="25"/>
  <c r="Y200" i="25" s="1"/>
  <c r="Q200" i="25"/>
  <c r="T200" i="25" s="1"/>
  <c r="L200" i="25"/>
  <c r="O200" i="25" s="1"/>
  <c r="G200" i="25"/>
  <c r="J200" i="25" s="1"/>
  <c r="BM199" i="25"/>
  <c r="BJ199" i="25"/>
  <c r="BE199" i="25"/>
  <c r="BH199" i="25" s="1"/>
  <c r="BC199" i="25"/>
  <c r="AZ199" i="25"/>
  <c r="AU199" i="25"/>
  <c r="AX199" i="25" s="1"/>
  <c r="AS199" i="25"/>
  <c r="AP199" i="25"/>
  <c r="AK199" i="25"/>
  <c r="AN199" i="25" s="1"/>
  <c r="AI199" i="25"/>
  <c r="AF199" i="25"/>
  <c r="AA199" i="25"/>
  <c r="AD199" i="25" s="1"/>
  <c r="Y199" i="25"/>
  <c r="V199" i="25"/>
  <c r="Q199" i="25"/>
  <c r="T199" i="25" s="1"/>
  <c r="O199" i="25"/>
  <c r="L199" i="25"/>
  <c r="G199" i="25"/>
  <c r="J199" i="25" s="1"/>
  <c r="BM198" i="25"/>
  <c r="BJ198" i="25"/>
  <c r="BE198" i="25"/>
  <c r="BH198" i="25" s="1"/>
  <c r="BC198" i="25"/>
  <c r="AZ198" i="25"/>
  <c r="AU198" i="25"/>
  <c r="AX198" i="25" s="1"/>
  <c r="AS198" i="25"/>
  <c r="AP198" i="25"/>
  <c r="AK198" i="25"/>
  <c r="AN198" i="25" s="1"/>
  <c r="AI198" i="25"/>
  <c r="AF198" i="25"/>
  <c r="AA198" i="25"/>
  <c r="AD198" i="25" s="1"/>
  <c r="Y198" i="25"/>
  <c r="V198" i="25"/>
  <c r="Q198" i="25"/>
  <c r="T198" i="25" s="1"/>
  <c r="O198" i="25"/>
  <c r="L198" i="25"/>
  <c r="G198" i="25"/>
  <c r="J198" i="25" s="1"/>
  <c r="BR196" i="25"/>
  <c r="BI196" i="25"/>
  <c r="BD196" i="25"/>
  <c r="BE205" i="25" s="1"/>
  <c r="BH205" i="25" s="1"/>
  <c r="AY196" i="25"/>
  <c r="AZ205" i="25" s="1"/>
  <c r="BC205" i="25" s="1"/>
  <c r="AT196" i="25"/>
  <c r="AU207" i="25" s="1"/>
  <c r="AX207" i="25" s="1"/>
  <c r="AO196" i="25"/>
  <c r="AJ196" i="25"/>
  <c r="AK205" i="25" s="1"/>
  <c r="AN205" i="25" s="1"/>
  <c r="AE196" i="25"/>
  <c r="AF205" i="25" s="1"/>
  <c r="AI205" i="25" s="1"/>
  <c r="Z196" i="25"/>
  <c r="AA207" i="25" s="1"/>
  <c r="AD207" i="25" s="1"/>
  <c r="U196" i="25"/>
  <c r="P196" i="25"/>
  <c r="Q205" i="25" s="1"/>
  <c r="T205" i="25" s="1"/>
  <c r="K196" i="25"/>
  <c r="L205" i="25" s="1"/>
  <c r="O205" i="25" s="1"/>
  <c r="F196" i="25"/>
  <c r="G207" i="25" s="1"/>
  <c r="J207" i="25" s="1"/>
  <c r="BJ195" i="25"/>
  <c r="BM195" i="25" s="1"/>
  <c r="BH195" i="25"/>
  <c r="BE195" i="25"/>
  <c r="AZ195" i="25"/>
  <c r="BC195" i="25" s="1"/>
  <c r="AX195" i="25"/>
  <c r="AU195" i="25"/>
  <c r="AP195" i="25"/>
  <c r="AS195" i="25" s="1"/>
  <c r="AN195" i="25"/>
  <c r="AK195" i="25"/>
  <c r="AF195" i="25"/>
  <c r="AI195" i="25" s="1"/>
  <c r="AD195" i="25"/>
  <c r="AA195" i="25"/>
  <c r="V195" i="25"/>
  <c r="Y195" i="25" s="1"/>
  <c r="T195" i="25"/>
  <c r="Q195" i="25"/>
  <c r="L195" i="25"/>
  <c r="O195" i="25" s="1"/>
  <c r="J195" i="25"/>
  <c r="G195" i="25"/>
  <c r="BL192" i="25"/>
  <c r="BG192" i="25"/>
  <c r="BB192" i="25"/>
  <c r="AW192" i="25"/>
  <c r="AR192" i="25"/>
  <c r="AM192" i="25"/>
  <c r="AH192" i="25"/>
  <c r="AC192" i="25"/>
  <c r="X192" i="25"/>
  <c r="S192" i="25"/>
  <c r="N192" i="25"/>
  <c r="I192" i="25"/>
  <c r="BJ189" i="25"/>
  <c r="BM189" i="25" s="1"/>
  <c r="BH189" i="25"/>
  <c r="BE189" i="25"/>
  <c r="AZ189" i="25"/>
  <c r="BC189" i="25" s="1"/>
  <c r="AX189" i="25"/>
  <c r="AU189" i="25"/>
  <c r="AP189" i="25"/>
  <c r="AS189" i="25" s="1"/>
  <c r="AN189" i="25"/>
  <c r="AK189" i="25"/>
  <c r="AF189" i="25"/>
  <c r="AI189" i="25" s="1"/>
  <c r="AD189" i="25"/>
  <c r="AA189" i="25"/>
  <c r="V189" i="25"/>
  <c r="Y189" i="25" s="1"/>
  <c r="T189" i="25"/>
  <c r="Q189" i="25"/>
  <c r="L189" i="25"/>
  <c r="O189" i="25" s="1"/>
  <c r="J189" i="25"/>
  <c r="G189" i="25"/>
  <c r="BJ188" i="25"/>
  <c r="BM188" i="25" s="1"/>
  <c r="BH188" i="25"/>
  <c r="BE188" i="25"/>
  <c r="AZ188" i="25"/>
  <c r="BC188" i="25" s="1"/>
  <c r="AX188" i="25"/>
  <c r="AU188" i="25"/>
  <c r="AP188" i="25"/>
  <c r="AS188" i="25" s="1"/>
  <c r="AN188" i="25"/>
  <c r="AK188" i="25"/>
  <c r="AF188" i="25"/>
  <c r="AI188" i="25" s="1"/>
  <c r="AD188" i="25"/>
  <c r="AA188" i="25"/>
  <c r="V188" i="25"/>
  <c r="Y188" i="25" s="1"/>
  <c r="T188" i="25"/>
  <c r="Q188" i="25"/>
  <c r="L188" i="25"/>
  <c r="O188" i="25" s="1"/>
  <c r="J188" i="25"/>
  <c r="G188" i="25"/>
  <c r="BJ187" i="25"/>
  <c r="BM187" i="25" s="1"/>
  <c r="BH187" i="25"/>
  <c r="BE187" i="25"/>
  <c r="AZ187" i="25"/>
  <c r="BC187" i="25" s="1"/>
  <c r="AX187" i="25"/>
  <c r="AU187" i="25"/>
  <c r="AP187" i="25"/>
  <c r="AS187" i="25" s="1"/>
  <c r="AN187" i="25"/>
  <c r="AK187" i="25"/>
  <c r="AF187" i="25"/>
  <c r="AI187" i="25" s="1"/>
  <c r="AD187" i="25"/>
  <c r="AA187" i="25"/>
  <c r="V187" i="25"/>
  <c r="Y187" i="25" s="1"/>
  <c r="T187" i="25"/>
  <c r="Q187" i="25"/>
  <c r="L187" i="25"/>
  <c r="O187" i="25" s="1"/>
  <c r="J187" i="25"/>
  <c r="G187" i="25"/>
  <c r="BJ186" i="25"/>
  <c r="BM186" i="25" s="1"/>
  <c r="BH186" i="25"/>
  <c r="BE186" i="25"/>
  <c r="AZ186" i="25"/>
  <c r="BC186" i="25" s="1"/>
  <c r="AX186" i="25"/>
  <c r="AU186" i="25"/>
  <c r="AP186" i="25"/>
  <c r="AS186" i="25" s="1"/>
  <c r="AN186" i="25"/>
  <c r="AK186" i="25"/>
  <c r="AF186" i="25"/>
  <c r="AI186" i="25" s="1"/>
  <c r="AD186" i="25"/>
  <c r="AA186" i="25"/>
  <c r="V186" i="25"/>
  <c r="Y186" i="25" s="1"/>
  <c r="T186" i="25"/>
  <c r="Q186" i="25"/>
  <c r="L186" i="25"/>
  <c r="O186" i="25" s="1"/>
  <c r="J186" i="25"/>
  <c r="G186" i="25"/>
  <c r="BJ185" i="25"/>
  <c r="BM185" i="25" s="1"/>
  <c r="BH185" i="25"/>
  <c r="BE185" i="25"/>
  <c r="AZ185" i="25"/>
  <c r="BC185" i="25" s="1"/>
  <c r="AX185" i="25"/>
  <c r="AU185" i="25"/>
  <c r="AP185" i="25"/>
  <c r="AS185" i="25" s="1"/>
  <c r="AN185" i="25"/>
  <c r="AK185" i="25"/>
  <c r="AF185" i="25"/>
  <c r="AI185" i="25" s="1"/>
  <c r="AD185" i="25"/>
  <c r="AA185" i="25"/>
  <c r="V185" i="25"/>
  <c r="Y185" i="25" s="1"/>
  <c r="T185" i="25"/>
  <c r="Q185" i="25"/>
  <c r="L185" i="25"/>
  <c r="O185" i="25" s="1"/>
  <c r="J185" i="25"/>
  <c r="G185" i="25"/>
  <c r="BR183" i="25"/>
  <c r="BI183" i="25"/>
  <c r="BJ194" i="25" s="1"/>
  <c r="BM194" i="25" s="1"/>
  <c r="BD183" i="25"/>
  <c r="BE192" i="25" s="1"/>
  <c r="BH192" i="25" s="1"/>
  <c r="AY183" i="25"/>
  <c r="AZ194" i="25" s="1"/>
  <c r="BC194" i="25" s="1"/>
  <c r="AT183" i="25"/>
  <c r="AU194" i="25" s="1"/>
  <c r="AX194" i="25" s="1"/>
  <c r="AO183" i="25"/>
  <c r="AP194" i="25" s="1"/>
  <c r="AS194" i="25" s="1"/>
  <c r="AJ183" i="25"/>
  <c r="AK192" i="25" s="1"/>
  <c r="AN192" i="25" s="1"/>
  <c r="AE183" i="25"/>
  <c r="AF194" i="25" s="1"/>
  <c r="AI194" i="25" s="1"/>
  <c r="Z183" i="25"/>
  <c r="AA194" i="25" s="1"/>
  <c r="AD194" i="25" s="1"/>
  <c r="U183" i="25"/>
  <c r="V194" i="25" s="1"/>
  <c r="Y194" i="25" s="1"/>
  <c r="P183" i="25"/>
  <c r="Q192" i="25" s="1"/>
  <c r="T192" i="25" s="1"/>
  <c r="K183" i="25"/>
  <c r="L194" i="25" s="1"/>
  <c r="O194" i="25" s="1"/>
  <c r="F183" i="25"/>
  <c r="BQ183" i="25" s="1"/>
  <c r="BM182" i="25"/>
  <c r="BJ182" i="25"/>
  <c r="BE182" i="25"/>
  <c r="BH182" i="25" s="1"/>
  <c r="BC182" i="25"/>
  <c r="AZ182" i="25"/>
  <c r="AU182" i="25"/>
  <c r="AX182" i="25" s="1"/>
  <c r="AS182" i="25"/>
  <c r="AP182" i="25"/>
  <c r="AK182" i="25"/>
  <c r="AN182" i="25" s="1"/>
  <c r="AI182" i="25"/>
  <c r="AF182" i="25"/>
  <c r="AA182" i="25"/>
  <c r="AD182" i="25" s="1"/>
  <c r="Y182" i="25"/>
  <c r="V182" i="25"/>
  <c r="Q182" i="25"/>
  <c r="T182" i="25" s="1"/>
  <c r="O182" i="25"/>
  <c r="L182" i="25"/>
  <c r="G182" i="25"/>
  <c r="J182" i="25" s="1"/>
  <c r="BL179" i="25"/>
  <c r="BG179" i="25"/>
  <c r="BB179" i="25"/>
  <c r="AW179" i="25"/>
  <c r="AR179" i="25"/>
  <c r="AM179" i="25"/>
  <c r="AH179" i="25"/>
  <c r="AC179" i="25"/>
  <c r="X179" i="25"/>
  <c r="S179" i="25"/>
  <c r="N179" i="25"/>
  <c r="I179" i="25"/>
  <c r="BM176" i="25"/>
  <c r="BJ176" i="25"/>
  <c r="BE176" i="25"/>
  <c r="BH176" i="25" s="1"/>
  <c r="BC176" i="25"/>
  <c r="AZ176" i="25"/>
  <c r="AU176" i="25"/>
  <c r="AX176" i="25" s="1"/>
  <c r="AS176" i="25"/>
  <c r="AP176" i="25"/>
  <c r="AK176" i="25"/>
  <c r="AN176" i="25" s="1"/>
  <c r="AI176" i="25"/>
  <c r="AF176" i="25"/>
  <c r="AA176" i="25"/>
  <c r="AD176" i="25" s="1"/>
  <c r="Y176" i="25"/>
  <c r="V176" i="25"/>
  <c r="Q176" i="25"/>
  <c r="T176" i="25" s="1"/>
  <c r="O176" i="25"/>
  <c r="L176" i="25"/>
  <c r="G176" i="25"/>
  <c r="J176" i="25" s="1"/>
  <c r="BM175" i="25"/>
  <c r="BJ175" i="25"/>
  <c r="BE175" i="25"/>
  <c r="BH175" i="25" s="1"/>
  <c r="BC175" i="25"/>
  <c r="AZ175" i="25"/>
  <c r="AU175" i="25"/>
  <c r="AX175" i="25" s="1"/>
  <c r="AS175" i="25"/>
  <c r="AP175" i="25"/>
  <c r="AK175" i="25"/>
  <c r="AN175" i="25" s="1"/>
  <c r="AI175" i="25"/>
  <c r="AF175" i="25"/>
  <c r="AA175" i="25"/>
  <c r="AD175" i="25" s="1"/>
  <c r="Y175" i="25"/>
  <c r="V175" i="25"/>
  <c r="Q175" i="25"/>
  <c r="T175" i="25" s="1"/>
  <c r="O175" i="25"/>
  <c r="L175" i="25"/>
  <c r="G175" i="25"/>
  <c r="J175" i="25" s="1"/>
  <c r="BM174" i="25"/>
  <c r="BJ174" i="25"/>
  <c r="BE174" i="25"/>
  <c r="BH174" i="25" s="1"/>
  <c r="BC174" i="25"/>
  <c r="AZ174" i="25"/>
  <c r="AU174" i="25"/>
  <c r="AX174" i="25" s="1"/>
  <c r="AS174" i="25"/>
  <c r="AP174" i="25"/>
  <c r="AK174" i="25"/>
  <c r="AN174" i="25" s="1"/>
  <c r="AI174" i="25"/>
  <c r="AF174" i="25"/>
  <c r="AA174" i="25"/>
  <c r="AD174" i="25" s="1"/>
  <c r="Y174" i="25"/>
  <c r="V174" i="25"/>
  <c r="Q174" i="25"/>
  <c r="T174" i="25" s="1"/>
  <c r="O174" i="25"/>
  <c r="L174" i="25"/>
  <c r="G174" i="25"/>
  <c r="J174" i="25" s="1"/>
  <c r="BM173" i="25"/>
  <c r="BJ173" i="25"/>
  <c r="BE173" i="25"/>
  <c r="BH173" i="25" s="1"/>
  <c r="BC173" i="25"/>
  <c r="AZ173" i="25"/>
  <c r="AU173" i="25"/>
  <c r="AX173" i="25" s="1"/>
  <c r="AS173" i="25"/>
  <c r="AP173" i="25"/>
  <c r="AK173" i="25"/>
  <c r="AN173" i="25" s="1"/>
  <c r="AI173" i="25"/>
  <c r="AF173" i="25"/>
  <c r="AA173" i="25"/>
  <c r="AD173" i="25" s="1"/>
  <c r="Y173" i="25"/>
  <c r="V173" i="25"/>
  <c r="Q173" i="25"/>
  <c r="T173" i="25" s="1"/>
  <c r="O173" i="25"/>
  <c r="L173" i="25"/>
  <c r="G173" i="25"/>
  <c r="J173" i="25" s="1"/>
  <c r="BM172" i="25"/>
  <c r="BJ172" i="25"/>
  <c r="BE172" i="25"/>
  <c r="BH172" i="25" s="1"/>
  <c r="BC172" i="25"/>
  <c r="AZ172" i="25"/>
  <c r="AU172" i="25"/>
  <c r="AX172" i="25" s="1"/>
  <c r="AS172" i="25"/>
  <c r="AP172" i="25"/>
  <c r="AK172" i="25"/>
  <c r="AN172" i="25" s="1"/>
  <c r="AI172" i="25"/>
  <c r="AF172" i="25"/>
  <c r="AA172" i="25"/>
  <c r="AD172" i="25" s="1"/>
  <c r="Y172" i="25"/>
  <c r="V172" i="25"/>
  <c r="Q172" i="25"/>
  <c r="T172" i="25" s="1"/>
  <c r="O172" i="25"/>
  <c r="L172" i="25"/>
  <c r="G172" i="25"/>
  <c r="J172" i="25" s="1"/>
  <c r="BR170" i="25"/>
  <c r="BI170" i="25"/>
  <c r="BJ181" i="25" s="1"/>
  <c r="BM181" i="25" s="1"/>
  <c r="BD170" i="25"/>
  <c r="BE181" i="25" s="1"/>
  <c r="BH181" i="25" s="1"/>
  <c r="AY170" i="25"/>
  <c r="AZ179" i="25" s="1"/>
  <c r="BC179" i="25" s="1"/>
  <c r="AT170" i="25"/>
  <c r="AU181" i="25" s="1"/>
  <c r="AX181" i="25" s="1"/>
  <c r="AO170" i="25"/>
  <c r="AP181" i="25" s="1"/>
  <c r="AS181" i="25" s="1"/>
  <c r="AJ170" i="25"/>
  <c r="AK181" i="25" s="1"/>
  <c r="AN181" i="25" s="1"/>
  <c r="AE170" i="25"/>
  <c r="AF179" i="25" s="1"/>
  <c r="AI179" i="25" s="1"/>
  <c r="Z170" i="25"/>
  <c r="AA181" i="25" s="1"/>
  <c r="AD181" i="25" s="1"/>
  <c r="U170" i="25"/>
  <c r="V181" i="25" s="1"/>
  <c r="Y181" i="25" s="1"/>
  <c r="P170" i="25"/>
  <c r="Q181" i="25" s="1"/>
  <c r="T181" i="25" s="1"/>
  <c r="K170" i="25"/>
  <c r="L179" i="25" s="1"/>
  <c r="O179" i="25" s="1"/>
  <c r="F170" i="25"/>
  <c r="G181" i="25" s="1"/>
  <c r="J181" i="25" s="1"/>
  <c r="BJ169" i="25"/>
  <c r="BM169" i="25" s="1"/>
  <c r="BH169" i="25"/>
  <c r="BE169" i="25"/>
  <c r="AZ169" i="25"/>
  <c r="BC169" i="25" s="1"/>
  <c r="AX169" i="25"/>
  <c r="AU169" i="25"/>
  <c r="AP169" i="25"/>
  <c r="AS169" i="25" s="1"/>
  <c r="AN169" i="25"/>
  <c r="AK169" i="25"/>
  <c r="AF169" i="25"/>
  <c r="AI169" i="25" s="1"/>
  <c r="AD169" i="25"/>
  <c r="AA169" i="25"/>
  <c r="V169" i="25"/>
  <c r="Y169" i="25" s="1"/>
  <c r="T169" i="25"/>
  <c r="Q169" i="25"/>
  <c r="L169" i="25"/>
  <c r="O169" i="25" s="1"/>
  <c r="J169" i="25"/>
  <c r="G169" i="25"/>
  <c r="BL166" i="25"/>
  <c r="BJ166" i="25"/>
  <c r="BM166" i="25" s="1"/>
  <c r="BG166" i="25"/>
  <c r="BB166" i="25"/>
  <c r="AW166" i="25"/>
  <c r="AR166" i="25"/>
  <c r="AP166" i="25"/>
  <c r="AS166" i="25" s="1"/>
  <c r="AM166" i="25"/>
  <c r="AH166" i="25"/>
  <c r="AC166" i="25"/>
  <c r="X166" i="25"/>
  <c r="V166" i="25"/>
  <c r="Y166" i="25" s="1"/>
  <c r="S166" i="25"/>
  <c r="N166" i="25"/>
  <c r="I166" i="25"/>
  <c r="BJ164" i="25"/>
  <c r="BM164" i="25" s="1"/>
  <c r="AZ164" i="25"/>
  <c r="BC164" i="25" s="1"/>
  <c r="AP164" i="25"/>
  <c r="AS164" i="25" s="1"/>
  <c r="AF164" i="25"/>
  <c r="AI164" i="25" s="1"/>
  <c r="V164" i="25"/>
  <c r="Y164" i="25" s="1"/>
  <c r="L164" i="25"/>
  <c r="O164" i="25" s="1"/>
  <c r="BJ163" i="25"/>
  <c r="BM163" i="25" s="1"/>
  <c r="BH163" i="25"/>
  <c r="BE163" i="25"/>
  <c r="AZ163" i="25"/>
  <c r="BC163" i="25" s="1"/>
  <c r="AX163" i="25"/>
  <c r="AU163" i="25"/>
  <c r="AP163" i="25"/>
  <c r="AS163" i="25" s="1"/>
  <c r="AN163" i="25"/>
  <c r="AK163" i="25"/>
  <c r="AF163" i="25"/>
  <c r="AI163" i="25" s="1"/>
  <c r="AD163" i="25"/>
  <c r="AA163" i="25"/>
  <c r="V163" i="25"/>
  <c r="Y163" i="25" s="1"/>
  <c r="T163" i="25"/>
  <c r="Q163" i="25"/>
  <c r="L163" i="25"/>
  <c r="O163" i="25" s="1"/>
  <c r="J163" i="25"/>
  <c r="G163" i="25"/>
  <c r="BJ162" i="25"/>
  <c r="BM162" i="25" s="1"/>
  <c r="BH162" i="25"/>
  <c r="BE162" i="25"/>
  <c r="AZ162" i="25"/>
  <c r="BC162" i="25" s="1"/>
  <c r="AX162" i="25"/>
  <c r="AU162" i="25"/>
  <c r="AP162" i="25"/>
  <c r="AS162" i="25" s="1"/>
  <c r="AN162" i="25"/>
  <c r="AK162" i="25"/>
  <c r="AF162" i="25"/>
  <c r="AI162" i="25" s="1"/>
  <c r="AD162" i="25"/>
  <c r="AA162" i="25"/>
  <c r="V162" i="25"/>
  <c r="Y162" i="25" s="1"/>
  <c r="T162" i="25"/>
  <c r="Q162" i="25"/>
  <c r="L162" i="25"/>
  <c r="O162" i="25" s="1"/>
  <c r="J162" i="25"/>
  <c r="G162" i="25"/>
  <c r="BJ161" i="25"/>
  <c r="BM161" i="25" s="1"/>
  <c r="BH161" i="25"/>
  <c r="BE161" i="25"/>
  <c r="AZ161" i="25"/>
  <c r="BC161" i="25" s="1"/>
  <c r="AX161" i="25"/>
  <c r="AU161" i="25"/>
  <c r="AP161" i="25"/>
  <c r="AS161" i="25" s="1"/>
  <c r="AN161" i="25"/>
  <c r="AK161" i="25"/>
  <c r="AF161" i="25"/>
  <c r="AI161" i="25" s="1"/>
  <c r="AD161" i="25"/>
  <c r="AA161" i="25"/>
  <c r="V161" i="25"/>
  <c r="Y161" i="25" s="1"/>
  <c r="T161" i="25"/>
  <c r="Q161" i="25"/>
  <c r="L161" i="25"/>
  <c r="O161" i="25" s="1"/>
  <c r="J161" i="25"/>
  <c r="G161" i="25"/>
  <c r="BJ160" i="25"/>
  <c r="BM160" i="25" s="1"/>
  <c r="BH160" i="25"/>
  <c r="BE160" i="25"/>
  <c r="AZ160" i="25"/>
  <c r="BC160" i="25" s="1"/>
  <c r="AX160" i="25"/>
  <c r="AU160" i="25"/>
  <c r="AP160" i="25"/>
  <c r="AS160" i="25" s="1"/>
  <c r="AN160" i="25"/>
  <c r="AK160" i="25"/>
  <c r="AF160" i="25"/>
  <c r="AI160" i="25" s="1"/>
  <c r="AD160" i="25"/>
  <c r="AA160" i="25"/>
  <c r="V160" i="25"/>
  <c r="Y160" i="25" s="1"/>
  <c r="T160" i="25"/>
  <c r="Q160" i="25"/>
  <c r="L160" i="25"/>
  <c r="O160" i="25" s="1"/>
  <c r="J160" i="25"/>
  <c r="G160" i="25"/>
  <c r="BJ159" i="25"/>
  <c r="BM159" i="25" s="1"/>
  <c r="BH159" i="25"/>
  <c r="BE159" i="25"/>
  <c r="AZ159" i="25"/>
  <c r="BC159" i="25" s="1"/>
  <c r="BC158" i="25" s="1"/>
  <c r="AX159" i="25"/>
  <c r="AU159" i="25"/>
  <c r="AP159" i="25"/>
  <c r="AS159" i="25" s="1"/>
  <c r="AS158" i="25" s="1"/>
  <c r="AN159" i="25"/>
  <c r="AK159" i="25"/>
  <c r="AF159" i="25"/>
  <c r="AI159" i="25" s="1"/>
  <c r="AD159" i="25"/>
  <c r="AA159" i="25"/>
  <c r="V159" i="25"/>
  <c r="Y159" i="25" s="1"/>
  <c r="T159" i="25"/>
  <c r="Q159" i="25"/>
  <c r="L159" i="25"/>
  <c r="O159" i="25" s="1"/>
  <c r="O158" i="25" s="1"/>
  <c r="J159" i="25"/>
  <c r="G159" i="25"/>
  <c r="BR157" i="25"/>
  <c r="BI157" i="25"/>
  <c r="BJ168" i="25" s="1"/>
  <c r="BM168" i="25" s="1"/>
  <c r="BD157" i="25"/>
  <c r="BE166" i="25" s="1"/>
  <c r="BH166" i="25" s="1"/>
  <c r="AY157" i="25"/>
  <c r="AZ168" i="25" s="1"/>
  <c r="BC168" i="25" s="1"/>
  <c r="AT157" i="25"/>
  <c r="AU168" i="25" s="1"/>
  <c r="AX168" i="25" s="1"/>
  <c r="AO157" i="25"/>
  <c r="AP168" i="25" s="1"/>
  <c r="AS168" i="25" s="1"/>
  <c r="AJ157" i="25"/>
  <c r="AK166" i="25" s="1"/>
  <c r="AN166" i="25" s="1"/>
  <c r="AE157" i="25"/>
  <c r="AF168" i="25" s="1"/>
  <c r="AI168" i="25" s="1"/>
  <c r="Z157" i="25"/>
  <c r="AA168" i="25" s="1"/>
  <c r="AD168" i="25" s="1"/>
  <c r="U157" i="25"/>
  <c r="V168" i="25" s="1"/>
  <c r="Y168" i="25" s="1"/>
  <c r="P157" i="25"/>
  <c r="Q166" i="25" s="1"/>
  <c r="T166" i="25" s="1"/>
  <c r="K157" i="25"/>
  <c r="L168" i="25" s="1"/>
  <c r="O168" i="25" s="1"/>
  <c r="F157" i="25"/>
  <c r="BQ157" i="25" s="1"/>
  <c r="BM156" i="25"/>
  <c r="BJ156" i="25"/>
  <c r="BE156" i="25"/>
  <c r="BH156" i="25" s="1"/>
  <c r="BC156" i="25"/>
  <c r="AZ156" i="25"/>
  <c r="AU156" i="25"/>
  <c r="AX156" i="25" s="1"/>
  <c r="AS156" i="25"/>
  <c r="AP156" i="25"/>
  <c r="AK156" i="25"/>
  <c r="AN156" i="25" s="1"/>
  <c r="AI156" i="25"/>
  <c r="AF156" i="25"/>
  <c r="AA156" i="25"/>
  <c r="AD156" i="25" s="1"/>
  <c r="Y156" i="25"/>
  <c r="V156" i="25"/>
  <c r="Q156" i="25"/>
  <c r="T156" i="25" s="1"/>
  <c r="O156" i="25"/>
  <c r="L156" i="25"/>
  <c r="G156" i="25"/>
  <c r="J156" i="25" s="1"/>
  <c r="BL153" i="25"/>
  <c r="BG153" i="25"/>
  <c r="BB153" i="25"/>
  <c r="AW153" i="25"/>
  <c r="AR153" i="25"/>
  <c r="AM153" i="25"/>
  <c r="AH153" i="25"/>
  <c r="AC153" i="25"/>
  <c r="X153" i="25"/>
  <c r="S153" i="25"/>
  <c r="N153" i="25"/>
  <c r="I153" i="25"/>
  <c r="BE151" i="25"/>
  <c r="BH151" i="25" s="1"/>
  <c r="AU151" i="25"/>
  <c r="AX151" i="25" s="1"/>
  <c r="AK151" i="25"/>
  <c r="AN151" i="25" s="1"/>
  <c r="AA151" i="25"/>
  <c r="AD151" i="25" s="1"/>
  <c r="Q151" i="25"/>
  <c r="T151" i="25" s="1"/>
  <c r="G151" i="25"/>
  <c r="J151" i="25" s="1"/>
  <c r="BM150" i="25"/>
  <c r="BJ150" i="25"/>
  <c r="BE150" i="25"/>
  <c r="BH150" i="25" s="1"/>
  <c r="BC150" i="25"/>
  <c r="AZ150" i="25"/>
  <c r="AU150" i="25"/>
  <c r="AX150" i="25" s="1"/>
  <c r="AS150" i="25"/>
  <c r="AP150" i="25"/>
  <c r="AK150" i="25"/>
  <c r="AN150" i="25" s="1"/>
  <c r="AI150" i="25"/>
  <c r="AF150" i="25"/>
  <c r="AA150" i="25"/>
  <c r="AD150" i="25" s="1"/>
  <c r="Y150" i="25"/>
  <c r="V150" i="25"/>
  <c r="Q150" i="25"/>
  <c r="T150" i="25" s="1"/>
  <c r="O150" i="25"/>
  <c r="L150" i="25"/>
  <c r="G150" i="25"/>
  <c r="J150" i="25" s="1"/>
  <c r="BM149" i="25"/>
  <c r="BJ149" i="25"/>
  <c r="BE149" i="25"/>
  <c r="BH149" i="25" s="1"/>
  <c r="BC149" i="25"/>
  <c r="AZ149" i="25"/>
  <c r="AU149" i="25"/>
  <c r="AX149" i="25" s="1"/>
  <c r="AS149" i="25"/>
  <c r="AP149" i="25"/>
  <c r="AK149" i="25"/>
  <c r="AN149" i="25" s="1"/>
  <c r="AI149" i="25"/>
  <c r="AF149" i="25"/>
  <c r="AA149" i="25"/>
  <c r="AD149" i="25" s="1"/>
  <c r="Y149" i="25"/>
  <c r="V149" i="25"/>
  <c r="Q149" i="25"/>
  <c r="T149" i="25" s="1"/>
  <c r="O149" i="25"/>
  <c r="L149" i="25"/>
  <c r="G149" i="25"/>
  <c r="J149" i="25" s="1"/>
  <c r="BM148" i="25"/>
  <c r="BJ148" i="25"/>
  <c r="BE148" i="25"/>
  <c r="BH148" i="25" s="1"/>
  <c r="BC148" i="25"/>
  <c r="AZ148" i="25"/>
  <c r="AU148" i="25"/>
  <c r="AX148" i="25" s="1"/>
  <c r="AS148" i="25"/>
  <c r="AP148" i="25"/>
  <c r="AK148" i="25"/>
  <c r="AN148" i="25" s="1"/>
  <c r="AI148" i="25"/>
  <c r="AF148" i="25"/>
  <c r="AA148" i="25"/>
  <c r="AD148" i="25" s="1"/>
  <c r="Y148" i="25"/>
  <c r="V148" i="25"/>
  <c r="Q148" i="25"/>
  <c r="T148" i="25" s="1"/>
  <c r="O148" i="25"/>
  <c r="L148" i="25"/>
  <c r="G148" i="25"/>
  <c r="J148" i="25" s="1"/>
  <c r="BM147" i="25"/>
  <c r="BJ147" i="25"/>
  <c r="BE147" i="25"/>
  <c r="BH147" i="25" s="1"/>
  <c r="BC147" i="25"/>
  <c r="AZ147" i="25"/>
  <c r="AU147" i="25"/>
  <c r="AX147" i="25" s="1"/>
  <c r="AS147" i="25"/>
  <c r="AP147" i="25"/>
  <c r="AK147" i="25"/>
  <c r="AN147" i="25" s="1"/>
  <c r="AI147" i="25"/>
  <c r="AF147" i="25"/>
  <c r="AA147" i="25"/>
  <c r="AD147" i="25" s="1"/>
  <c r="Y147" i="25"/>
  <c r="V147" i="25"/>
  <c r="Q147" i="25"/>
  <c r="T147" i="25" s="1"/>
  <c r="O147" i="25"/>
  <c r="L147" i="25"/>
  <c r="G147" i="25"/>
  <c r="J147" i="25" s="1"/>
  <c r="BM146" i="25"/>
  <c r="BJ146" i="25"/>
  <c r="BE146" i="25"/>
  <c r="BH146" i="25" s="1"/>
  <c r="BC146" i="25"/>
  <c r="AZ146" i="25"/>
  <c r="AU146" i="25"/>
  <c r="AX146" i="25" s="1"/>
  <c r="AX145" i="25" s="1"/>
  <c r="AS146" i="25"/>
  <c r="AP146" i="25"/>
  <c r="AK146" i="25"/>
  <c r="AN146" i="25" s="1"/>
  <c r="AN145" i="25" s="1"/>
  <c r="AI146" i="25"/>
  <c r="AF146" i="25"/>
  <c r="AA146" i="25"/>
  <c r="AD146" i="25" s="1"/>
  <c r="Y146" i="25"/>
  <c r="V146" i="25"/>
  <c r="Q146" i="25"/>
  <c r="T146" i="25" s="1"/>
  <c r="O146" i="25"/>
  <c r="L146" i="25"/>
  <c r="G146" i="25"/>
  <c r="J146" i="25" s="1"/>
  <c r="J145" i="25" s="1"/>
  <c r="AD145" i="25"/>
  <c r="BR144" i="25"/>
  <c r="BI144" i="25"/>
  <c r="BD144" i="25"/>
  <c r="BE155" i="25" s="1"/>
  <c r="BH155" i="25" s="1"/>
  <c r="AY144" i="25"/>
  <c r="AT144" i="25"/>
  <c r="AU155" i="25" s="1"/>
  <c r="AX155" i="25" s="1"/>
  <c r="AO144" i="25"/>
  <c r="AJ144" i="25"/>
  <c r="AK155" i="25" s="1"/>
  <c r="AN155" i="25" s="1"/>
  <c r="AE144" i="25"/>
  <c r="Z144" i="25"/>
  <c r="AA155" i="25" s="1"/>
  <c r="AD155" i="25" s="1"/>
  <c r="U144" i="25"/>
  <c r="P144" i="25"/>
  <c r="Q155" i="25" s="1"/>
  <c r="T155" i="25" s="1"/>
  <c r="K144" i="25"/>
  <c r="F144" i="25"/>
  <c r="G155" i="25" s="1"/>
  <c r="J155" i="25" s="1"/>
  <c r="BJ143" i="25"/>
  <c r="BM143" i="25" s="1"/>
  <c r="BH143" i="25"/>
  <c r="BE143" i="25"/>
  <c r="AZ143" i="25"/>
  <c r="BC143" i="25" s="1"/>
  <c r="AX143" i="25"/>
  <c r="AU143" i="25"/>
  <c r="AP143" i="25"/>
  <c r="AS143" i="25" s="1"/>
  <c r="AN143" i="25"/>
  <c r="AK143" i="25"/>
  <c r="AF143" i="25"/>
  <c r="AI143" i="25" s="1"/>
  <c r="AD143" i="25"/>
  <c r="AA143" i="25"/>
  <c r="V143" i="25"/>
  <c r="Y143" i="25" s="1"/>
  <c r="T143" i="25"/>
  <c r="Q143" i="25"/>
  <c r="L143" i="25"/>
  <c r="O143" i="25" s="1"/>
  <c r="J143" i="25"/>
  <c r="G143" i="25"/>
  <c r="BL140" i="25"/>
  <c r="BG140" i="25"/>
  <c r="BB140" i="25"/>
  <c r="AW140" i="25"/>
  <c r="AR140" i="25"/>
  <c r="AM140" i="25"/>
  <c r="AH140" i="25"/>
  <c r="AC140" i="25"/>
  <c r="X140" i="25"/>
  <c r="S140" i="25"/>
  <c r="N140" i="25"/>
  <c r="I140" i="25"/>
  <c r="BJ137" i="25"/>
  <c r="BM137" i="25" s="1"/>
  <c r="BH137" i="25"/>
  <c r="BE137" i="25"/>
  <c r="AZ137" i="25"/>
  <c r="BC137" i="25" s="1"/>
  <c r="AX137" i="25"/>
  <c r="AU137" i="25"/>
  <c r="AP137" i="25"/>
  <c r="AS137" i="25" s="1"/>
  <c r="AN137" i="25"/>
  <c r="AK137" i="25"/>
  <c r="AF137" i="25"/>
  <c r="AI137" i="25" s="1"/>
  <c r="AD137" i="25"/>
  <c r="AA137" i="25"/>
  <c r="V137" i="25"/>
  <c r="Y137" i="25" s="1"/>
  <c r="T137" i="25"/>
  <c r="Q137" i="25"/>
  <c r="L137" i="25"/>
  <c r="O137" i="25" s="1"/>
  <c r="J137" i="25"/>
  <c r="G137" i="25"/>
  <c r="BJ136" i="25"/>
  <c r="BM136" i="25" s="1"/>
  <c r="BH136" i="25"/>
  <c r="BE136" i="25"/>
  <c r="AZ136" i="25"/>
  <c r="BC136" i="25" s="1"/>
  <c r="AX136" i="25"/>
  <c r="AU136" i="25"/>
  <c r="AP136" i="25"/>
  <c r="AS136" i="25" s="1"/>
  <c r="AN136" i="25"/>
  <c r="AK136" i="25"/>
  <c r="AF136" i="25"/>
  <c r="AI136" i="25" s="1"/>
  <c r="AD136" i="25"/>
  <c r="AA136" i="25"/>
  <c r="V136" i="25"/>
  <c r="Y136" i="25" s="1"/>
  <c r="T136" i="25"/>
  <c r="Q136" i="25"/>
  <c r="L136" i="25"/>
  <c r="O136" i="25" s="1"/>
  <c r="J136" i="25"/>
  <c r="G136" i="25"/>
  <c r="BJ135" i="25"/>
  <c r="BM135" i="25" s="1"/>
  <c r="BH135" i="25"/>
  <c r="BE135" i="25"/>
  <c r="AZ135" i="25"/>
  <c r="BC135" i="25" s="1"/>
  <c r="AX135" i="25"/>
  <c r="AU135" i="25"/>
  <c r="AP135" i="25"/>
  <c r="AS135" i="25" s="1"/>
  <c r="AN135" i="25"/>
  <c r="AK135" i="25"/>
  <c r="AF135" i="25"/>
  <c r="AI135" i="25" s="1"/>
  <c r="AD135" i="25"/>
  <c r="AA135" i="25"/>
  <c r="V135" i="25"/>
  <c r="Y135" i="25" s="1"/>
  <c r="T135" i="25"/>
  <c r="Q135" i="25"/>
  <c r="L135" i="25"/>
  <c r="O135" i="25" s="1"/>
  <c r="J135" i="25"/>
  <c r="G135" i="25"/>
  <c r="BJ134" i="25"/>
  <c r="BM134" i="25" s="1"/>
  <c r="BH134" i="25"/>
  <c r="BE134" i="25"/>
  <c r="AZ134" i="25"/>
  <c r="BC134" i="25" s="1"/>
  <c r="AX134" i="25"/>
  <c r="AU134" i="25"/>
  <c r="AP134" i="25"/>
  <c r="AS134" i="25" s="1"/>
  <c r="AN134" i="25"/>
  <c r="AK134" i="25"/>
  <c r="AF134" i="25"/>
  <c r="AI134" i="25" s="1"/>
  <c r="AD134" i="25"/>
  <c r="AA134" i="25"/>
  <c r="V134" i="25"/>
  <c r="Y134" i="25" s="1"/>
  <c r="T134" i="25"/>
  <c r="Q134" i="25"/>
  <c r="L134" i="25"/>
  <c r="O134" i="25" s="1"/>
  <c r="J134" i="25"/>
  <c r="G134" i="25"/>
  <c r="BJ133" i="25"/>
  <c r="BM133" i="25" s="1"/>
  <c r="BH133" i="25"/>
  <c r="BE133" i="25"/>
  <c r="AZ133" i="25"/>
  <c r="BC133" i="25" s="1"/>
  <c r="AX133" i="25"/>
  <c r="AU133" i="25"/>
  <c r="AP133" i="25"/>
  <c r="AS133" i="25" s="1"/>
  <c r="AN133" i="25"/>
  <c r="AK133" i="25"/>
  <c r="AF133" i="25"/>
  <c r="AI133" i="25" s="1"/>
  <c r="AD133" i="25"/>
  <c r="AA133" i="25"/>
  <c r="V133" i="25"/>
  <c r="Y133" i="25" s="1"/>
  <c r="T133" i="25"/>
  <c r="Q133" i="25"/>
  <c r="L133" i="25"/>
  <c r="O133" i="25" s="1"/>
  <c r="O132" i="25" s="1"/>
  <c r="J133" i="25"/>
  <c r="G133" i="25"/>
  <c r="BR131" i="25"/>
  <c r="BI131" i="25"/>
  <c r="BJ138" i="25" s="1"/>
  <c r="BM138" i="25" s="1"/>
  <c r="BD131" i="25"/>
  <c r="BE138" i="25" s="1"/>
  <c r="BH138" i="25" s="1"/>
  <c r="BH132" i="25" s="1"/>
  <c r="AY131" i="25"/>
  <c r="AZ140" i="25" s="1"/>
  <c r="BC140" i="25" s="1"/>
  <c r="AT131" i="25"/>
  <c r="AU140" i="25" s="1"/>
  <c r="AX140" i="25" s="1"/>
  <c r="AO131" i="25"/>
  <c r="AP138" i="25" s="1"/>
  <c r="AS138" i="25" s="1"/>
  <c r="AJ131" i="25"/>
  <c r="AK140" i="25" s="1"/>
  <c r="AN140" i="25" s="1"/>
  <c r="AE131" i="25"/>
  <c r="AF140" i="25" s="1"/>
  <c r="AI140" i="25" s="1"/>
  <c r="Z131" i="25"/>
  <c r="AA138" i="25" s="1"/>
  <c r="AD138" i="25" s="1"/>
  <c r="U131" i="25"/>
  <c r="V138" i="25" s="1"/>
  <c r="Y138" i="25" s="1"/>
  <c r="P131" i="25"/>
  <c r="Q138" i="25" s="1"/>
  <c r="T138" i="25" s="1"/>
  <c r="T132" i="25" s="1"/>
  <c r="K131" i="25"/>
  <c r="L138" i="25" s="1"/>
  <c r="O138" i="25" s="1"/>
  <c r="F131" i="25"/>
  <c r="G140" i="25" s="1"/>
  <c r="J140" i="25" s="1"/>
  <c r="BM130" i="25"/>
  <c r="BJ130" i="25"/>
  <c r="BE130" i="25"/>
  <c r="BH130" i="25" s="1"/>
  <c r="BC130" i="25"/>
  <c r="AZ130" i="25"/>
  <c r="AU130" i="25"/>
  <c r="AX130" i="25" s="1"/>
  <c r="AS130" i="25"/>
  <c r="AP130" i="25"/>
  <c r="AK130" i="25"/>
  <c r="AN130" i="25" s="1"/>
  <c r="AI130" i="25"/>
  <c r="AF130" i="25"/>
  <c r="AA130" i="25"/>
  <c r="AD130" i="25" s="1"/>
  <c r="Y130" i="25"/>
  <c r="V130" i="25"/>
  <c r="Q130" i="25"/>
  <c r="T130" i="25" s="1"/>
  <c r="O130" i="25"/>
  <c r="L130" i="25"/>
  <c r="G130" i="25"/>
  <c r="J130" i="25" s="1"/>
  <c r="BL127" i="25"/>
  <c r="BG127" i="25"/>
  <c r="BB127" i="25"/>
  <c r="AW127" i="25"/>
  <c r="AR127" i="25"/>
  <c r="AM127" i="25"/>
  <c r="AH127" i="25"/>
  <c r="AC127" i="25"/>
  <c r="X127" i="25"/>
  <c r="S127" i="25"/>
  <c r="N127" i="25"/>
  <c r="I127" i="25"/>
  <c r="BM124" i="25"/>
  <c r="BJ124" i="25"/>
  <c r="BE124" i="25"/>
  <c r="BH124" i="25" s="1"/>
  <c r="BC124" i="25"/>
  <c r="AZ124" i="25"/>
  <c r="AU124" i="25"/>
  <c r="AX124" i="25" s="1"/>
  <c r="AS124" i="25"/>
  <c r="AP124" i="25"/>
  <c r="AK124" i="25"/>
  <c r="AN124" i="25" s="1"/>
  <c r="AI124" i="25"/>
  <c r="AF124" i="25"/>
  <c r="AA124" i="25"/>
  <c r="AD124" i="25" s="1"/>
  <c r="Y124" i="25"/>
  <c r="V124" i="25"/>
  <c r="Q124" i="25"/>
  <c r="T124" i="25" s="1"/>
  <c r="O124" i="25"/>
  <c r="L124" i="25"/>
  <c r="G124" i="25"/>
  <c r="J124" i="25" s="1"/>
  <c r="BM123" i="25"/>
  <c r="BJ123" i="25"/>
  <c r="BE123" i="25"/>
  <c r="BH123" i="25" s="1"/>
  <c r="BC123" i="25"/>
  <c r="AZ123" i="25"/>
  <c r="AU123" i="25"/>
  <c r="AX123" i="25" s="1"/>
  <c r="AS123" i="25"/>
  <c r="AP123" i="25"/>
  <c r="AK123" i="25"/>
  <c r="AN123" i="25" s="1"/>
  <c r="AI123" i="25"/>
  <c r="AF123" i="25"/>
  <c r="AA123" i="25"/>
  <c r="AD123" i="25" s="1"/>
  <c r="Y123" i="25"/>
  <c r="V123" i="25"/>
  <c r="Q123" i="25"/>
  <c r="T123" i="25" s="1"/>
  <c r="O123" i="25"/>
  <c r="L123" i="25"/>
  <c r="G123" i="25"/>
  <c r="J123" i="25" s="1"/>
  <c r="BM122" i="25"/>
  <c r="BJ122" i="25"/>
  <c r="BE122" i="25"/>
  <c r="BH122" i="25" s="1"/>
  <c r="BC122" i="25"/>
  <c r="AZ122" i="25"/>
  <c r="AU122" i="25"/>
  <c r="AX122" i="25" s="1"/>
  <c r="AS122" i="25"/>
  <c r="AP122" i="25"/>
  <c r="AK122" i="25"/>
  <c r="AN122" i="25" s="1"/>
  <c r="AI122" i="25"/>
  <c r="AF122" i="25"/>
  <c r="AA122" i="25"/>
  <c r="AD122" i="25" s="1"/>
  <c r="Y122" i="25"/>
  <c r="V122" i="25"/>
  <c r="Q122" i="25"/>
  <c r="T122" i="25" s="1"/>
  <c r="O122" i="25"/>
  <c r="L122" i="25"/>
  <c r="G122" i="25"/>
  <c r="J122" i="25" s="1"/>
  <c r="BM121" i="25"/>
  <c r="BJ121" i="25"/>
  <c r="BE121" i="25"/>
  <c r="BH121" i="25" s="1"/>
  <c r="BC121" i="25"/>
  <c r="AZ121" i="25"/>
  <c r="AU121" i="25"/>
  <c r="AX121" i="25" s="1"/>
  <c r="AS121" i="25"/>
  <c r="AP121" i="25"/>
  <c r="AK121" i="25"/>
  <c r="AN121" i="25" s="1"/>
  <c r="AI121" i="25"/>
  <c r="AF121" i="25"/>
  <c r="AA121" i="25"/>
  <c r="AD121" i="25" s="1"/>
  <c r="Y121" i="25"/>
  <c r="V121" i="25"/>
  <c r="Q121" i="25"/>
  <c r="T121" i="25" s="1"/>
  <c r="O121" i="25"/>
  <c r="L121" i="25"/>
  <c r="G121" i="25"/>
  <c r="J121" i="25" s="1"/>
  <c r="BM120" i="25"/>
  <c r="BJ120" i="25"/>
  <c r="BE120" i="25"/>
  <c r="BH120" i="25" s="1"/>
  <c r="BC120" i="25"/>
  <c r="AZ120" i="25"/>
  <c r="AU120" i="25"/>
  <c r="AX120" i="25" s="1"/>
  <c r="AS120" i="25"/>
  <c r="AP120" i="25"/>
  <c r="AK120" i="25"/>
  <c r="AN120" i="25" s="1"/>
  <c r="AI120" i="25"/>
  <c r="AF120" i="25"/>
  <c r="AA120" i="25"/>
  <c r="AD120" i="25" s="1"/>
  <c r="Y120" i="25"/>
  <c r="V120" i="25"/>
  <c r="Q120" i="25"/>
  <c r="T120" i="25" s="1"/>
  <c r="O120" i="25"/>
  <c r="L120" i="25"/>
  <c r="G120" i="25"/>
  <c r="J120" i="25" s="1"/>
  <c r="BR118" i="25"/>
  <c r="BI118" i="25"/>
  <c r="BJ129" i="25" s="1"/>
  <c r="BM129" i="25" s="1"/>
  <c r="BD118" i="25"/>
  <c r="BE129" i="25" s="1"/>
  <c r="BH129" i="25" s="1"/>
  <c r="AY118" i="25"/>
  <c r="AZ127" i="25" s="1"/>
  <c r="BC127" i="25" s="1"/>
  <c r="AT118" i="25"/>
  <c r="AU129" i="25" s="1"/>
  <c r="AX129" i="25" s="1"/>
  <c r="AO118" i="25"/>
  <c r="AP129" i="25" s="1"/>
  <c r="AS129" i="25" s="1"/>
  <c r="AJ118" i="25"/>
  <c r="AK129" i="25" s="1"/>
  <c r="AN129" i="25" s="1"/>
  <c r="AE118" i="25"/>
  <c r="AF127" i="25" s="1"/>
  <c r="AI127" i="25" s="1"/>
  <c r="Z118" i="25"/>
  <c r="AA129" i="25" s="1"/>
  <c r="AD129" i="25" s="1"/>
  <c r="U118" i="25"/>
  <c r="V129" i="25" s="1"/>
  <c r="Y129" i="25" s="1"/>
  <c r="P118" i="25"/>
  <c r="Q129" i="25" s="1"/>
  <c r="T129" i="25" s="1"/>
  <c r="K118" i="25"/>
  <c r="L127" i="25" s="1"/>
  <c r="O127" i="25" s="1"/>
  <c r="F118" i="25"/>
  <c r="G129" i="25" s="1"/>
  <c r="J129" i="25" s="1"/>
  <c r="BJ117" i="25"/>
  <c r="BM117" i="25" s="1"/>
  <c r="BH117" i="25"/>
  <c r="BE117" i="25"/>
  <c r="AZ117" i="25"/>
  <c r="BC117" i="25" s="1"/>
  <c r="AX117" i="25"/>
  <c r="AU117" i="25"/>
  <c r="AP117" i="25"/>
  <c r="AS117" i="25" s="1"/>
  <c r="AN117" i="25"/>
  <c r="AK117" i="25"/>
  <c r="AF117" i="25"/>
  <c r="AI117" i="25" s="1"/>
  <c r="AD117" i="25"/>
  <c r="AA117" i="25"/>
  <c r="V117" i="25"/>
  <c r="Y117" i="25" s="1"/>
  <c r="T117" i="25"/>
  <c r="Q117" i="25"/>
  <c r="L117" i="25"/>
  <c r="O117" i="25" s="1"/>
  <c r="J117" i="25"/>
  <c r="G117" i="25"/>
  <c r="BL114" i="25"/>
  <c r="BJ114" i="25"/>
  <c r="BM114" i="25" s="1"/>
  <c r="BG114" i="25"/>
  <c r="BE114" i="25"/>
  <c r="BH114" i="25" s="1"/>
  <c r="BC114" i="25"/>
  <c r="BB114" i="25"/>
  <c r="AZ114" i="25"/>
  <c r="AW114" i="25"/>
  <c r="AX114" i="25" s="1"/>
  <c r="AU114" i="25"/>
  <c r="AR114" i="25"/>
  <c r="AP114" i="25"/>
  <c r="AS114" i="25" s="1"/>
  <c r="AM114" i="25"/>
  <c r="AK114" i="25"/>
  <c r="AN114" i="25" s="1"/>
  <c r="AI114" i="25"/>
  <c r="AH114" i="25"/>
  <c r="AF114" i="25"/>
  <c r="AC114" i="25"/>
  <c r="AD114" i="25" s="1"/>
  <c r="AA114" i="25"/>
  <c r="X114" i="25"/>
  <c r="V114" i="25"/>
  <c r="Y114" i="25" s="1"/>
  <c r="S114" i="25"/>
  <c r="Q114" i="25"/>
  <c r="T114" i="25" s="1"/>
  <c r="O114" i="25"/>
  <c r="N114" i="25"/>
  <c r="L114" i="25"/>
  <c r="I114" i="25"/>
  <c r="J114" i="25" s="1"/>
  <c r="G114" i="25"/>
  <c r="BL113" i="25"/>
  <c r="BG113" i="25"/>
  <c r="BB113" i="25"/>
  <c r="AW113" i="25"/>
  <c r="AR113" i="25"/>
  <c r="AM113" i="25"/>
  <c r="AH113" i="25"/>
  <c r="AC113" i="25"/>
  <c r="X113" i="25"/>
  <c r="S113" i="25"/>
  <c r="N113" i="25"/>
  <c r="I113" i="25"/>
  <c r="BJ111" i="25"/>
  <c r="BM111" i="25" s="1"/>
  <c r="AZ111" i="25"/>
  <c r="BC111" i="25" s="1"/>
  <c r="AP111" i="25"/>
  <c r="AS111" i="25" s="1"/>
  <c r="AF111" i="25"/>
  <c r="AI111" i="25" s="1"/>
  <c r="V111" i="25"/>
  <c r="Y111" i="25" s="1"/>
  <c r="L111" i="25"/>
  <c r="O111" i="25" s="1"/>
  <c r="BJ110" i="25"/>
  <c r="BM110" i="25" s="1"/>
  <c r="BH110" i="25"/>
  <c r="BE110" i="25"/>
  <c r="AZ110" i="25"/>
  <c r="BC110" i="25" s="1"/>
  <c r="AX110" i="25"/>
  <c r="AU110" i="25"/>
  <c r="AP110" i="25"/>
  <c r="AS110" i="25" s="1"/>
  <c r="AN110" i="25"/>
  <c r="AK110" i="25"/>
  <c r="AF110" i="25"/>
  <c r="AI110" i="25" s="1"/>
  <c r="AD110" i="25"/>
  <c r="AA110" i="25"/>
  <c r="V110" i="25"/>
  <c r="Y110" i="25" s="1"/>
  <c r="T110" i="25"/>
  <c r="Q110" i="25"/>
  <c r="L110" i="25"/>
  <c r="O110" i="25" s="1"/>
  <c r="J110" i="25"/>
  <c r="G110" i="25"/>
  <c r="BJ109" i="25"/>
  <c r="BM109" i="25" s="1"/>
  <c r="BH109" i="25"/>
  <c r="BE109" i="25"/>
  <c r="AZ109" i="25"/>
  <c r="BC109" i="25" s="1"/>
  <c r="AX109" i="25"/>
  <c r="AU109" i="25"/>
  <c r="AP109" i="25"/>
  <c r="AS109" i="25" s="1"/>
  <c r="AN109" i="25"/>
  <c r="AK109" i="25"/>
  <c r="AF109" i="25"/>
  <c r="AI109" i="25" s="1"/>
  <c r="AD109" i="25"/>
  <c r="AA109" i="25"/>
  <c r="V109" i="25"/>
  <c r="Y109" i="25" s="1"/>
  <c r="T109" i="25"/>
  <c r="Q109" i="25"/>
  <c r="L109" i="25"/>
  <c r="O109" i="25" s="1"/>
  <c r="J109" i="25"/>
  <c r="G109" i="25"/>
  <c r="BJ108" i="25"/>
  <c r="BM108" i="25" s="1"/>
  <c r="BH108" i="25"/>
  <c r="BE108" i="25"/>
  <c r="AZ108" i="25"/>
  <c r="BC108" i="25" s="1"/>
  <c r="AX108" i="25"/>
  <c r="AU108" i="25"/>
  <c r="AP108" i="25"/>
  <c r="AS108" i="25" s="1"/>
  <c r="AN108" i="25"/>
  <c r="AK108" i="25"/>
  <c r="AF108" i="25"/>
  <c r="AI108" i="25" s="1"/>
  <c r="AD108" i="25"/>
  <c r="AA108" i="25"/>
  <c r="V108" i="25"/>
  <c r="Y108" i="25" s="1"/>
  <c r="T108" i="25"/>
  <c r="Q108" i="25"/>
  <c r="L108" i="25"/>
  <c r="O108" i="25" s="1"/>
  <c r="J108" i="25"/>
  <c r="G108" i="25"/>
  <c r="BJ107" i="25"/>
  <c r="BM107" i="25" s="1"/>
  <c r="BH107" i="25"/>
  <c r="BE107" i="25"/>
  <c r="AZ107" i="25"/>
  <c r="BC107" i="25" s="1"/>
  <c r="AX107" i="25"/>
  <c r="AU107" i="25"/>
  <c r="AP107" i="25"/>
  <c r="AS107" i="25" s="1"/>
  <c r="AN107" i="25"/>
  <c r="AK107" i="25"/>
  <c r="AF107" i="25"/>
  <c r="AI107" i="25" s="1"/>
  <c r="AD107" i="25"/>
  <c r="AA107" i="25"/>
  <c r="V107" i="25"/>
  <c r="Y107" i="25" s="1"/>
  <c r="T107" i="25"/>
  <c r="Q107" i="25"/>
  <c r="L107" i="25"/>
  <c r="O107" i="25" s="1"/>
  <c r="J107" i="25"/>
  <c r="G107" i="25"/>
  <c r="BJ106" i="25"/>
  <c r="BM106" i="25" s="1"/>
  <c r="BM105" i="25" s="1"/>
  <c r="BH106" i="25"/>
  <c r="BE106" i="25"/>
  <c r="AZ106" i="25"/>
  <c r="BC106" i="25" s="1"/>
  <c r="AX106" i="25"/>
  <c r="AU106" i="25"/>
  <c r="AP106" i="25"/>
  <c r="AS106" i="25" s="1"/>
  <c r="AN106" i="25"/>
  <c r="AK106" i="25"/>
  <c r="AF106" i="25"/>
  <c r="AI106" i="25" s="1"/>
  <c r="AI105" i="25" s="1"/>
  <c r="AD106" i="25"/>
  <c r="AA106" i="25"/>
  <c r="V106" i="25"/>
  <c r="Y106" i="25" s="1"/>
  <c r="Y105" i="25" s="1"/>
  <c r="T106" i="25"/>
  <c r="Q106" i="25"/>
  <c r="L106" i="25"/>
  <c r="O106" i="25" s="1"/>
  <c r="J106" i="25"/>
  <c r="G106" i="25"/>
  <c r="BR104" i="25"/>
  <c r="BI104" i="25"/>
  <c r="BJ116" i="25" s="1"/>
  <c r="BM116" i="25" s="1"/>
  <c r="BD104" i="25"/>
  <c r="BE113" i="25" s="1"/>
  <c r="BH113" i="25" s="1"/>
  <c r="AY104" i="25"/>
  <c r="AZ116" i="25" s="1"/>
  <c r="BC116" i="25" s="1"/>
  <c r="AT104" i="25"/>
  <c r="AU116" i="25" s="1"/>
  <c r="AX116" i="25" s="1"/>
  <c r="AO104" i="25"/>
  <c r="AP116" i="25" s="1"/>
  <c r="AS116" i="25" s="1"/>
  <c r="AJ104" i="25"/>
  <c r="AK113" i="25" s="1"/>
  <c r="AN113" i="25" s="1"/>
  <c r="AE104" i="25"/>
  <c r="AF116" i="25" s="1"/>
  <c r="AI116" i="25" s="1"/>
  <c r="Z104" i="25"/>
  <c r="AA116" i="25" s="1"/>
  <c r="AD116" i="25" s="1"/>
  <c r="U104" i="25"/>
  <c r="V116" i="25" s="1"/>
  <c r="Y116" i="25" s="1"/>
  <c r="P104" i="25"/>
  <c r="Q113" i="25" s="1"/>
  <c r="T113" i="25" s="1"/>
  <c r="K104" i="25"/>
  <c r="L116" i="25" s="1"/>
  <c r="O116" i="25" s="1"/>
  <c r="F104" i="25"/>
  <c r="BQ104" i="25" s="1"/>
  <c r="BM103" i="25"/>
  <c r="BJ103" i="25"/>
  <c r="BE103" i="25"/>
  <c r="BH103" i="25" s="1"/>
  <c r="BC103" i="25"/>
  <c r="AZ103" i="25"/>
  <c r="AU103" i="25"/>
  <c r="AX103" i="25" s="1"/>
  <c r="AS103" i="25"/>
  <c r="AP103" i="25"/>
  <c r="AK103" i="25"/>
  <c r="AN103" i="25" s="1"/>
  <c r="AI103" i="25"/>
  <c r="AF103" i="25"/>
  <c r="AA103" i="25"/>
  <c r="AD103" i="25" s="1"/>
  <c r="Y103" i="25"/>
  <c r="V103" i="25"/>
  <c r="Q103" i="25"/>
  <c r="T103" i="25" s="1"/>
  <c r="O103" i="25"/>
  <c r="L103" i="25"/>
  <c r="G103" i="25"/>
  <c r="J103" i="25" s="1"/>
  <c r="BL100" i="25"/>
  <c r="BG100" i="25"/>
  <c r="BB100" i="25"/>
  <c r="AW100" i="25"/>
  <c r="AR100" i="25"/>
  <c r="AM100" i="25"/>
  <c r="AH100" i="25"/>
  <c r="AC100" i="25"/>
  <c r="X100" i="25"/>
  <c r="S100" i="25"/>
  <c r="N100" i="25"/>
  <c r="I100" i="25"/>
  <c r="BE98" i="25"/>
  <c r="BH98" i="25" s="1"/>
  <c r="AU98" i="25"/>
  <c r="AX98" i="25" s="1"/>
  <c r="AK98" i="25"/>
  <c r="AN98" i="25" s="1"/>
  <c r="AA98" i="25"/>
  <c r="AD98" i="25" s="1"/>
  <c r="Q98" i="25"/>
  <c r="T98" i="25" s="1"/>
  <c r="G98" i="25"/>
  <c r="J98" i="25" s="1"/>
  <c r="BM97" i="25"/>
  <c r="BJ97" i="25"/>
  <c r="BE97" i="25"/>
  <c r="BH97" i="25" s="1"/>
  <c r="BC97" i="25"/>
  <c r="AZ97" i="25"/>
  <c r="AU97" i="25"/>
  <c r="AX97" i="25" s="1"/>
  <c r="AS97" i="25"/>
  <c r="AP97" i="25"/>
  <c r="AK97" i="25"/>
  <c r="AN97" i="25" s="1"/>
  <c r="AI97" i="25"/>
  <c r="AF97" i="25"/>
  <c r="AA97" i="25"/>
  <c r="AD97" i="25" s="1"/>
  <c r="Y97" i="25"/>
  <c r="V97" i="25"/>
  <c r="Q97" i="25"/>
  <c r="T97" i="25" s="1"/>
  <c r="O97" i="25"/>
  <c r="L97" i="25"/>
  <c r="G97" i="25"/>
  <c r="J97" i="25" s="1"/>
  <c r="BM96" i="25"/>
  <c r="BJ96" i="25"/>
  <c r="BE96" i="25"/>
  <c r="BH96" i="25" s="1"/>
  <c r="BC96" i="25"/>
  <c r="AZ96" i="25"/>
  <c r="AU96" i="25"/>
  <c r="AX96" i="25" s="1"/>
  <c r="AS96" i="25"/>
  <c r="AP96" i="25"/>
  <c r="AK96" i="25"/>
  <c r="AN96" i="25" s="1"/>
  <c r="AI96" i="25"/>
  <c r="AF96" i="25"/>
  <c r="AA96" i="25"/>
  <c r="AD96" i="25" s="1"/>
  <c r="Y96" i="25"/>
  <c r="V96" i="25"/>
  <c r="Q96" i="25"/>
  <c r="T96" i="25" s="1"/>
  <c r="O96" i="25"/>
  <c r="L96" i="25"/>
  <c r="G96" i="25"/>
  <c r="J96" i="25" s="1"/>
  <c r="BM95" i="25"/>
  <c r="BJ95" i="25"/>
  <c r="BE95" i="25"/>
  <c r="BH95" i="25" s="1"/>
  <c r="BC95" i="25"/>
  <c r="AZ95" i="25"/>
  <c r="AU95" i="25"/>
  <c r="AX95" i="25" s="1"/>
  <c r="AS95" i="25"/>
  <c r="AP95" i="25"/>
  <c r="AK95" i="25"/>
  <c r="AN95" i="25" s="1"/>
  <c r="AI95" i="25"/>
  <c r="AF95" i="25"/>
  <c r="AA95" i="25"/>
  <c r="AD95" i="25" s="1"/>
  <c r="Y95" i="25"/>
  <c r="V95" i="25"/>
  <c r="Q95" i="25"/>
  <c r="T95" i="25" s="1"/>
  <c r="O95" i="25"/>
  <c r="L95" i="25"/>
  <c r="G95" i="25"/>
  <c r="J95" i="25" s="1"/>
  <c r="BM94" i="25"/>
  <c r="BJ94" i="25"/>
  <c r="BE94" i="25"/>
  <c r="BH94" i="25" s="1"/>
  <c r="BC94" i="25"/>
  <c r="AZ94" i="25"/>
  <c r="AU94" i="25"/>
  <c r="AX94" i="25" s="1"/>
  <c r="AS94" i="25"/>
  <c r="AP94" i="25"/>
  <c r="AK94" i="25"/>
  <c r="AN94" i="25" s="1"/>
  <c r="AI94" i="25"/>
  <c r="AF94" i="25"/>
  <c r="AA94" i="25"/>
  <c r="AD94" i="25" s="1"/>
  <c r="Y94" i="25"/>
  <c r="V94" i="25"/>
  <c r="Q94" i="25"/>
  <c r="T94" i="25" s="1"/>
  <c r="O94" i="25"/>
  <c r="L94" i="25"/>
  <c r="G94" i="25"/>
  <c r="J94" i="25" s="1"/>
  <c r="BM93" i="25"/>
  <c r="BJ93" i="25"/>
  <c r="BE93" i="25"/>
  <c r="BH93" i="25" s="1"/>
  <c r="BH92" i="25" s="1"/>
  <c r="BC93" i="25"/>
  <c r="AZ93" i="25"/>
  <c r="AU93" i="25"/>
  <c r="AX93" i="25" s="1"/>
  <c r="AX92" i="25" s="1"/>
  <c r="AS93" i="25"/>
  <c r="AP93" i="25"/>
  <c r="AK93" i="25"/>
  <c r="AN93" i="25" s="1"/>
  <c r="AI93" i="25"/>
  <c r="AF93" i="25"/>
  <c r="AA93" i="25"/>
  <c r="AD93" i="25" s="1"/>
  <c r="Y93" i="25"/>
  <c r="V93" i="25"/>
  <c r="Q93" i="25"/>
  <c r="T93" i="25" s="1"/>
  <c r="T92" i="25" s="1"/>
  <c r="O93" i="25"/>
  <c r="L93" i="25"/>
  <c r="G93" i="25"/>
  <c r="J93" i="25" s="1"/>
  <c r="J92" i="25" s="1"/>
  <c r="BR91" i="25"/>
  <c r="BI91" i="25"/>
  <c r="BJ102" i="25" s="1"/>
  <c r="BM102" i="25" s="1"/>
  <c r="BD91" i="25"/>
  <c r="BE102" i="25" s="1"/>
  <c r="BH102" i="25" s="1"/>
  <c r="AY91" i="25"/>
  <c r="AZ100" i="25" s="1"/>
  <c r="BC100" i="25" s="1"/>
  <c r="AT91" i="25"/>
  <c r="AU102" i="25" s="1"/>
  <c r="AX102" i="25" s="1"/>
  <c r="AO91" i="25"/>
  <c r="AP102" i="25" s="1"/>
  <c r="AS102" i="25" s="1"/>
  <c r="AJ91" i="25"/>
  <c r="AK102" i="25" s="1"/>
  <c r="AN102" i="25" s="1"/>
  <c r="AE91" i="25"/>
  <c r="AF100" i="25" s="1"/>
  <c r="AI100" i="25" s="1"/>
  <c r="Z91" i="25"/>
  <c r="AA102" i="25" s="1"/>
  <c r="AD102" i="25" s="1"/>
  <c r="U91" i="25"/>
  <c r="V102" i="25" s="1"/>
  <c r="Y102" i="25" s="1"/>
  <c r="P91" i="25"/>
  <c r="Q102" i="25" s="1"/>
  <c r="T102" i="25" s="1"/>
  <c r="K91" i="25"/>
  <c r="L100" i="25" s="1"/>
  <c r="O100" i="25" s="1"/>
  <c r="F91" i="25"/>
  <c r="G102" i="25" s="1"/>
  <c r="J102" i="25" s="1"/>
  <c r="BJ90" i="25"/>
  <c r="BM90" i="25" s="1"/>
  <c r="BH90" i="25"/>
  <c r="BE90" i="25"/>
  <c r="AZ90" i="25"/>
  <c r="BC90" i="25" s="1"/>
  <c r="AX90" i="25"/>
  <c r="AU90" i="25"/>
  <c r="AP90" i="25"/>
  <c r="AS90" i="25" s="1"/>
  <c r="AN90" i="25"/>
  <c r="AK90" i="25"/>
  <c r="AF90" i="25"/>
  <c r="AI90" i="25" s="1"/>
  <c r="AD90" i="25"/>
  <c r="AA90" i="25"/>
  <c r="V90" i="25"/>
  <c r="Y90" i="25" s="1"/>
  <c r="T90" i="25"/>
  <c r="Q90" i="25"/>
  <c r="L90" i="25"/>
  <c r="O90" i="25" s="1"/>
  <c r="J90" i="25"/>
  <c r="G90" i="25"/>
  <c r="BJ88" i="25"/>
  <c r="BM88" i="25" s="1"/>
  <c r="AZ88" i="25"/>
  <c r="BC88" i="25" s="1"/>
  <c r="AP88" i="25"/>
  <c r="AS88" i="25" s="1"/>
  <c r="AF88" i="25"/>
  <c r="AI88" i="25" s="1"/>
  <c r="V88" i="25"/>
  <c r="Y88" i="25" s="1"/>
  <c r="L88" i="25"/>
  <c r="O88" i="25" s="1"/>
  <c r="BL87" i="25"/>
  <c r="BJ87" i="25"/>
  <c r="BM87" i="25" s="1"/>
  <c r="BG87" i="25"/>
  <c r="BB87" i="25"/>
  <c r="AW87" i="25"/>
  <c r="AR87" i="25"/>
  <c r="AP87" i="25"/>
  <c r="AS87" i="25" s="1"/>
  <c r="AM87" i="25"/>
  <c r="AH87" i="25"/>
  <c r="AC87" i="25"/>
  <c r="X87" i="25"/>
  <c r="V87" i="25"/>
  <c r="Y87" i="25" s="1"/>
  <c r="S87" i="25"/>
  <c r="N87" i="25"/>
  <c r="I87" i="25"/>
  <c r="BJ85" i="25"/>
  <c r="BM85" i="25" s="1"/>
  <c r="AZ85" i="25"/>
  <c r="BC85" i="25" s="1"/>
  <c r="AP85" i="25"/>
  <c r="AS85" i="25" s="1"/>
  <c r="AF85" i="25"/>
  <c r="AI85" i="25" s="1"/>
  <c r="V85" i="25"/>
  <c r="Y85" i="25" s="1"/>
  <c r="L85" i="25"/>
  <c r="O85" i="25" s="1"/>
  <c r="BJ84" i="25"/>
  <c r="BM84" i="25" s="1"/>
  <c r="BH84" i="25"/>
  <c r="BE84" i="25"/>
  <c r="AZ84" i="25"/>
  <c r="BC84" i="25" s="1"/>
  <c r="AX84" i="25"/>
  <c r="AU84" i="25"/>
  <c r="AP84" i="25"/>
  <c r="AS84" i="25" s="1"/>
  <c r="AN84" i="25"/>
  <c r="AK84" i="25"/>
  <c r="AF84" i="25"/>
  <c r="AI84" i="25" s="1"/>
  <c r="AD84" i="25"/>
  <c r="AA84" i="25"/>
  <c r="V84" i="25"/>
  <c r="Y84" i="25" s="1"/>
  <c r="T84" i="25"/>
  <c r="Q84" i="25"/>
  <c r="L84" i="25"/>
  <c r="O84" i="25" s="1"/>
  <c r="J84" i="25"/>
  <c r="G84" i="25"/>
  <c r="BJ83" i="25"/>
  <c r="BM83" i="25" s="1"/>
  <c r="BH83" i="25"/>
  <c r="BE83" i="25"/>
  <c r="AZ83" i="25"/>
  <c r="BC83" i="25" s="1"/>
  <c r="AX83" i="25"/>
  <c r="AU83" i="25"/>
  <c r="AP83" i="25"/>
  <c r="AS83" i="25" s="1"/>
  <c r="AN83" i="25"/>
  <c r="AK83" i="25"/>
  <c r="AF83" i="25"/>
  <c r="AI83" i="25" s="1"/>
  <c r="AD83" i="25"/>
  <c r="AA83" i="25"/>
  <c r="V83" i="25"/>
  <c r="Y83" i="25" s="1"/>
  <c r="T83" i="25"/>
  <c r="Q83" i="25"/>
  <c r="L83" i="25"/>
  <c r="O83" i="25" s="1"/>
  <c r="J83" i="25"/>
  <c r="G83" i="25"/>
  <c r="BJ82" i="25"/>
  <c r="BM82" i="25" s="1"/>
  <c r="BH82" i="25"/>
  <c r="BE82" i="25"/>
  <c r="AZ82" i="25"/>
  <c r="BC82" i="25" s="1"/>
  <c r="AX82" i="25"/>
  <c r="AU82" i="25"/>
  <c r="AP82" i="25"/>
  <c r="AS82" i="25" s="1"/>
  <c r="AN82" i="25"/>
  <c r="AK82" i="25"/>
  <c r="AF82" i="25"/>
  <c r="AI82" i="25" s="1"/>
  <c r="AD82" i="25"/>
  <c r="AA82" i="25"/>
  <c r="V82" i="25"/>
  <c r="Y82" i="25" s="1"/>
  <c r="T82" i="25"/>
  <c r="Q82" i="25"/>
  <c r="L82" i="25"/>
  <c r="O82" i="25" s="1"/>
  <c r="J82" i="25"/>
  <c r="G82" i="25"/>
  <c r="BJ81" i="25"/>
  <c r="BM81" i="25" s="1"/>
  <c r="BM80" i="25" s="1"/>
  <c r="BH81" i="25"/>
  <c r="BE81" i="25"/>
  <c r="AZ81" i="25"/>
  <c r="BC81" i="25" s="1"/>
  <c r="BC80" i="25" s="1"/>
  <c r="AX81" i="25"/>
  <c r="AU81" i="25"/>
  <c r="AP81" i="25"/>
  <c r="AS81" i="25" s="1"/>
  <c r="AN81" i="25"/>
  <c r="AK81" i="25"/>
  <c r="AF81" i="25"/>
  <c r="AI81" i="25" s="1"/>
  <c r="AD81" i="25"/>
  <c r="AA81" i="25"/>
  <c r="V81" i="25"/>
  <c r="Y81" i="25" s="1"/>
  <c r="Y80" i="25" s="1"/>
  <c r="T81" i="25"/>
  <c r="Q81" i="25"/>
  <c r="L81" i="25"/>
  <c r="O81" i="25" s="1"/>
  <c r="O80" i="25" s="1"/>
  <c r="J81" i="25"/>
  <c r="G81" i="25"/>
  <c r="BR79" i="25"/>
  <c r="BI79" i="25"/>
  <c r="BJ89" i="25" s="1"/>
  <c r="BM89" i="25" s="1"/>
  <c r="BD79" i="25"/>
  <c r="BE87" i="25" s="1"/>
  <c r="BH87" i="25" s="1"/>
  <c r="AY79" i="25"/>
  <c r="AZ89" i="25" s="1"/>
  <c r="BC89" i="25" s="1"/>
  <c r="AT79" i="25"/>
  <c r="AU89" i="25" s="1"/>
  <c r="AX89" i="25" s="1"/>
  <c r="AO79" i="25"/>
  <c r="AP89" i="25" s="1"/>
  <c r="AS89" i="25" s="1"/>
  <c r="AJ79" i="25"/>
  <c r="AK87" i="25" s="1"/>
  <c r="AN87" i="25" s="1"/>
  <c r="AE79" i="25"/>
  <c r="AF89" i="25" s="1"/>
  <c r="AI89" i="25" s="1"/>
  <c r="Z79" i="25"/>
  <c r="AA89" i="25" s="1"/>
  <c r="AD89" i="25" s="1"/>
  <c r="U79" i="25"/>
  <c r="V89" i="25" s="1"/>
  <c r="Y89" i="25" s="1"/>
  <c r="P79" i="25"/>
  <c r="Q87" i="25" s="1"/>
  <c r="T87" i="25" s="1"/>
  <c r="K79" i="25"/>
  <c r="L89" i="25" s="1"/>
  <c r="O89" i="25" s="1"/>
  <c r="F79" i="25"/>
  <c r="BQ79" i="25" s="1"/>
  <c r="BM78" i="25"/>
  <c r="BJ78" i="25"/>
  <c r="BE78" i="25"/>
  <c r="BH78" i="25" s="1"/>
  <c r="BC78" i="25"/>
  <c r="AZ78" i="25"/>
  <c r="AU78" i="25"/>
  <c r="AX78" i="25" s="1"/>
  <c r="AS78" i="25"/>
  <c r="AP78" i="25"/>
  <c r="AK78" i="25"/>
  <c r="AN78" i="25" s="1"/>
  <c r="AI78" i="25"/>
  <c r="AF78" i="25"/>
  <c r="AA78" i="25"/>
  <c r="AD78" i="25" s="1"/>
  <c r="Y78" i="25"/>
  <c r="V78" i="25"/>
  <c r="Q78" i="25"/>
  <c r="T78" i="25" s="1"/>
  <c r="O78" i="25"/>
  <c r="L78" i="25"/>
  <c r="G78" i="25"/>
  <c r="J78" i="25" s="1"/>
  <c r="BE77" i="25"/>
  <c r="BH77" i="25" s="1"/>
  <c r="AU77" i="25"/>
  <c r="AX77" i="25" s="1"/>
  <c r="AK77" i="25"/>
  <c r="AN77" i="25" s="1"/>
  <c r="AA77" i="25"/>
  <c r="AD77" i="25" s="1"/>
  <c r="Q77" i="25"/>
  <c r="T77" i="25" s="1"/>
  <c r="G77" i="25"/>
  <c r="J77" i="25" s="1"/>
  <c r="BE76" i="25"/>
  <c r="BH76" i="25" s="1"/>
  <c r="AU76" i="25"/>
  <c r="AX76" i="25" s="1"/>
  <c r="AK76" i="25"/>
  <c r="AN76" i="25" s="1"/>
  <c r="AA76" i="25"/>
  <c r="AD76" i="25" s="1"/>
  <c r="Q76" i="25"/>
  <c r="T76" i="25" s="1"/>
  <c r="G76" i="25"/>
  <c r="J76" i="25" s="1"/>
  <c r="BL75" i="25"/>
  <c r="BG75" i="25"/>
  <c r="BB75" i="25"/>
  <c r="AW75" i="25"/>
  <c r="AU75" i="25"/>
  <c r="AX75" i="25" s="1"/>
  <c r="AR75" i="25"/>
  <c r="AM75" i="25"/>
  <c r="AH75" i="25"/>
  <c r="AC75" i="25"/>
  <c r="AA75" i="25"/>
  <c r="AD75" i="25" s="1"/>
  <c r="X75" i="25"/>
  <c r="S75" i="25"/>
  <c r="N75" i="25"/>
  <c r="I75" i="25"/>
  <c r="G75" i="25"/>
  <c r="J75" i="25" s="1"/>
  <c r="J74" i="25" s="1"/>
  <c r="BE73" i="25"/>
  <c r="BH73" i="25" s="1"/>
  <c r="AU73" i="25"/>
  <c r="AX73" i="25" s="1"/>
  <c r="AK73" i="25"/>
  <c r="AN73" i="25" s="1"/>
  <c r="AA73" i="25"/>
  <c r="AD73" i="25" s="1"/>
  <c r="Q73" i="25"/>
  <c r="T73" i="25" s="1"/>
  <c r="G73" i="25"/>
  <c r="J73" i="25" s="1"/>
  <c r="BM72" i="25"/>
  <c r="BJ72" i="25"/>
  <c r="BE72" i="25"/>
  <c r="BH72" i="25" s="1"/>
  <c r="BC72" i="25"/>
  <c r="AZ72" i="25"/>
  <c r="AU72" i="25"/>
  <c r="AX72" i="25" s="1"/>
  <c r="AS72" i="25"/>
  <c r="AP72" i="25"/>
  <c r="AK72" i="25"/>
  <c r="AN72" i="25" s="1"/>
  <c r="AI72" i="25"/>
  <c r="AF72" i="25"/>
  <c r="AA72" i="25"/>
  <c r="AD72" i="25" s="1"/>
  <c r="Y72" i="25"/>
  <c r="V72" i="25"/>
  <c r="Q72" i="25"/>
  <c r="T72" i="25" s="1"/>
  <c r="O72" i="25"/>
  <c r="L72" i="25"/>
  <c r="G72" i="25"/>
  <c r="J72" i="25" s="1"/>
  <c r="BM71" i="25"/>
  <c r="BJ71" i="25"/>
  <c r="BE71" i="25"/>
  <c r="BH71" i="25" s="1"/>
  <c r="BC71" i="25"/>
  <c r="AZ71" i="25"/>
  <c r="AU71" i="25"/>
  <c r="AX71" i="25" s="1"/>
  <c r="AS71" i="25"/>
  <c r="AP71" i="25"/>
  <c r="AK71" i="25"/>
  <c r="AN71" i="25" s="1"/>
  <c r="AI71" i="25"/>
  <c r="AF71" i="25"/>
  <c r="AA71" i="25"/>
  <c r="AD71" i="25" s="1"/>
  <c r="Y71" i="25"/>
  <c r="V71" i="25"/>
  <c r="Q71" i="25"/>
  <c r="T71" i="25" s="1"/>
  <c r="O71" i="25"/>
  <c r="L71" i="25"/>
  <c r="G71" i="25"/>
  <c r="J71" i="25" s="1"/>
  <c r="BM70" i="25"/>
  <c r="BJ70" i="25"/>
  <c r="BE70" i="25"/>
  <c r="BH70" i="25" s="1"/>
  <c r="BC70" i="25"/>
  <c r="AZ70" i="25"/>
  <c r="AU70" i="25"/>
  <c r="AX70" i="25" s="1"/>
  <c r="AS70" i="25"/>
  <c r="AP70" i="25"/>
  <c r="AK70" i="25"/>
  <c r="AN70" i="25" s="1"/>
  <c r="AI70" i="25"/>
  <c r="AF70" i="25"/>
  <c r="AA70" i="25"/>
  <c r="AD70" i="25" s="1"/>
  <c r="Y70" i="25"/>
  <c r="V70" i="25"/>
  <c r="Q70" i="25"/>
  <c r="T70" i="25" s="1"/>
  <c r="O70" i="25"/>
  <c r="L70" i="25"/>
  <c r="G70" i="25"/>
  <c r="J70" i="25" s="1"/>
  <c r="BM69" i="25"/>
  <c r="BJ69" i="25"/>
  <c r="BE69" i="25"/>
  <c r="BH69" i="25" s="1"/>
  <c r="BC69" i="25"/>
  <c r="AZ69" i="25"/>
  <c r="AU69" i="25"/>
  <c r="AX69" i="25" s="1"/>
  <c r="AS69" i="25"/>
  <c r="AP69" i="25"/>
  <c r="AK69" i="25"/>
  <c r="AN69" i="25" s="1"/>
  <c r="AI69" i="25"/>
  <c r="AF69" i="25"/>
  <c r="AA69" i="25"/>
  <c r="AD69" i="25" s="1"/>
  <c r="Y69" i="25"/>
  <c r="V69" i="25"/>
  <c r="Q69" i="25"/>
  <c r="T69" i="25" s="1"/>
  <c r="O69" i="25"/>
  <c r="L69" i="25"/>
  <c r="G69" i="25"/>
  <c r="J69" i="25" s="1"/>
  <c r="BM68" i="25"/>
  <c r="BJ68" i="25"/>
  <c r="BE68" i="25"/>
  <c r="BH68" i="25" s="1"/>
  <c r="BH67" i="25" s="1"/>
  <c r="BC68" i="25"/>
  <c r="AZ68" i="25"/>
  <c r="AU68" i="25"/>
  <c r="AX68" i="25" s="1"/>
  <c r="AX67" i="25" s="1"/>
  <c r="AS68" i="25"/>
  <c r="AP68" i="25"/>
  <c r="AK68" i="25"/>
  <c r="AN68" i="25" s="1"/>
  <c r="AI68" i="25"/>
  <c r="AF68" i="25"/>
  <c r="AA68" i="25"/>
  <c r="AD68" i="25" s="1"/>
  <c r="Y68" i="25"/>
  <c r="V68" i="25"/>
  <c r="Q68" i="25"/>
  <c r="T68" i="25" s="1"/>
  <c r="T67" i="25" s="1"/>
  <c r="O68" i="25"/>
  <c r="L68" i="25"/>
  <c r="G68" i="25"/>
  <c r="J68" i="25" s="1"/>
  <c r="J67" i="25" s="1"/>
  <c r="J66" i="25" s="1"/>
  <c r="BR66" i="25"/>
  <c r="BI66" i="25"/>
  <c r="BJ77" i="25" s="1"/>
  <c r="BM77" i="25" s="1"/>
  <c r="BD66" i="25"/>
  <c r="BE75" i="25" s="1"/>
  <c r="BH75" i="25" s="1"/>
  <c r="AY66" i="25"/>
  <c r="AZ75" i="25" s="1"/>
  <c r="BC75" i="25" s="1"/>
  <c r="AT66" i="25"/>
  <c r="AO66" i="25"/>
  <c r="AP77" i="25" s="1"/>
  <c r="AS77" i="25" s="1"/>
  <c r="AJ66" i="25"/>
  <c r="AK75" i="25" s="1"/>
  <c r="AN75" i="25" s="1"/>
  <c r="AE66" i="25"/>
  <c r="AF75" i="25" s="1"/>
  <c r="AI75" i="25" s="1"/>
  <c r="Z66" i="25"/>
  <c r="U66" i="25"/>
  <c r="V77" i="25" s="1"/>
  <c r="Y77" i="25" s="1"/>
  <c r="P66" i="25"/>
  <c r="Q75" i="25" s="1"/>
  <c r="T75" i="25" s="1"/>
  <c r="K66" i="25"/>
  <c r="L75" i="25" s="1"/>
  <c r="O75" i="25" s="1"/>
  <c r="F66" i="25"/>
  <c r="BQ66" i="25" s="1"/>
  <c r="BJ65" i="25"/>
  <c r="BM65" i="25" s="1"/>
  <c r="BH65" i="25"/>
  <c r="BE65" i="25"/>
  <c r="AZ65" i="25"/>
  <c r="BC65" i="25" s="1"/>
  <c r="AX65" i="25"/>
  <c r="AU65" i="25"/>
  <c r="AP65" i="25"/>
  <c r="AS65" i="25" s="1"/>
  <c r="AN65" i="25"/>
  <c r="AK65" i="25"/>
  <c r="AF65" i="25"/>
  <c r="AI65" i="25" s="1"/>
  <c r="AD65" i="25"/>
  <c r="AA65" i="25"/>
  <c r="V65" i="25"/>
  <c r="Y65" i="25" s="1"/>
  <c r="T65" i="25"/>
  <c r="Q65" i="25"/>
  <c r="L65" i="25"/>
  <c r="O65" i="25" s="1"/>
  <c r="J65" i="25"/>
  <c r="G65" i="25"/>
  <c r="BJ63" i="25"/>
  <c r="BM63" i="25" s="1"/>
  <c r="AZ63" i="25"/>
  <c r="BC63" i="25" s="1"/>
  <c r="AP63" i="25"/>
  <c r="AS63" i="25" s="1"/>
  <c r="AF63" i="25"/>
  <c r="AI63" i="25" s="1"/>
  <c r="V63" i="25"/>
  <c r="Y63" i="25" s="1"/>
  <c r="L63" i="25"/>
  <c r="O63" i="25" s="1"/>
  <c r="BL62" i="25"/>
  <c r="BJ62" i="25"/>
  <c r="BM62" i="25" s="1"/>
  <c r="BG62" i="25"/>
  <c r="BB62" i="25"/>
  <c r="AW62" i="25"/>
  <c r="AR62" i="25"/>
  <c r="AP62" i="25"/>
  <c r="AS62" i="25" s="1"/>
  <c r="AM62" i="25"/>
  <c r="AH62" i="25"/>
  <c r="AC62" i="25"/>
  <c r="X62" i="25"/>
  <c r="V62" i="25"/>
  <c r="Y62" i="25" s="1"/>
  <c r="S62" i="25"/>
  <c r="N62" i="25"/>
  <c r="I62" i="25"/>
  <c r="BL61" i="25"/>
  <c r="BJ61" i="25"/>
  <c r="BM61" i="25" s="1"/>
  <c r="BG61" i="25"/>
  <c r="BE61" i="25"/>
  <c r="BH61" i="25" s="1"/>
  <c r="BC61" i="25"/>
  <c r="BB61" i="25"/>
  <c r="AZ61" i="25"/>
  <c r="AW61" i="25"/>
  <c r="AX61" i="25" s="1"/>
  <c r="AU61" i="25"/>
  <c r="AR61" i="25"/>
  <c r="AP61" i="25"/>
  <c r="AS61" i="25" s="1"/>
  <c r="AM61" i="25"/>
  <c r="AK61" i="25"/>
  <c r="AN61" i="25" s="1"/>
  <c r="AI61" i="25"/>
  <c r="AH61" i="25"/>
  <c r="AF61" i="25"/>
  <c r="AC61" i="25"/>
  <c r="AD61" i="25" s="1"/>
  <c r="AA61" i="25"/>
  <c r="X61" i="25"/>
  <c r="V61" i="25"/>
  <c r="Y61" i="25" s="1"/>
  <c r="S61" i="25"/>
  <c r="Q61" i="25"/>
  <c r="T61" i="25" s="1"/>
  <c r="O61" i="25"/>
  <c r="N61" i="25"/>
  <c r="L61" i="25"/>
  <c r="I61" i="25"/>
  <c r="J61" i="25" s="1"/>
  <c r="G61" i="25"/>
  <c r="BJ59" i="25"/>
  <c r="BM59" i="25" s="1"/>
  <c r="AZ59" i="25"/>
  <c r="BC59" i="25" s="1"/>
  <c r="AP59" i="25"/>
  <c r="AS59" i="25" s="1"/>
  <c r="AF59" i="25"/>
  <c r="AI59" i="25" s="1"/>
  <c r="V59" i="25"/>
  <c r="Y59" i="25" s="1"/>
  <c r="L59" i="25"/>
  <c r="O59" i="25" s="1"/>
  <c r="BJ58" i="25"/>
  <c r="BM58" i="25" s="1"/>
  <c r="BH58" i="25"/>
  <c r="BE58" i="25"/>
  <c r="AZ58" i="25"/>
  <c r="BC58" i="25" s="1"/>
  <c r="AX58" i="25"/>
  <c r="AU58" i="25"/>
  <c r="AP58" i="25"/>
  <c r="AS58" i="25" s="1"/>
  <c r="AN58" i="25"/>
  <c r="AK58" i="25"/>
  <c r="AF58" i="25"/>
  <c r="AI58" i="25" s="1"/>
  <c r="AD58" i="25"/>
  <c r="AA58" i="25"/>
  <c r="V58" i="25"/>
  <c r="Y58" i="25" s="1"/>
  <c r="T58" i="25"/>
  <c r="Q58" i="25"/>
  <c r="L58" i="25"/>
  <c r="O58" i="25" s="1"/>
  <c r="J58" i="25"/>
  <c r="G58" i="25"/>
  <c r="BJ57" i="25"/>
  <c r="BM57" i="25" s="1"/>
  <c r="BH57" i="25"/>
  <c r="BE57" i="25"/>
  <c r="AZ57" i="25"/>
  <c r="BC57" i="25" s="1"/>
  <c r="AX57" i="25"/>
  <c r="AU57" i="25"/>
  <c r="AP57" i="25"/>
  <c r="AS57" i="25" s="1"/>
  <c r="AN57" i="25"/>
  <c r="AK57" i="25"/>
  <c r="AF57" i="25"/>
  <c r="AI57" i="25" s="1"/>
  <c r="AD57" i="25"/>
  <c r="AA57" i="25"/>
  <c r="V57" i="25"/>
  <c r="Y57" i="25" s="1"/>
  <c r="T57" i="25"/>
  <c r="Q57" i="25"/>
  <c r="L57" i="25"/>
  <c r="O57" i="25" s="1"/>
  <c r="J57" i="25"/>
  <c r="G57" i="25"/>
  <c r="BJ56" i="25"/>
  <c r="BM56" i="25" s="1"/>
  <c r="BH56" i="25"/>
  <c r="BE56" i="25"/>
  <c r="AZ56" i="25"/>
  <c r="BC56" i="25" s="1"/>
  <c r="AX56" i="25"/>
  <c r="AU56" i="25"/>
  <c r="AP56" i="25"/>
  <c r="AS56" i="25" s="1"/>
  <c r="AN56" i="25"/>
  <c r="AK56" i="25"/>
  <c r="AF56" i="25"/>
  <c r="AI56" i="25" s="1"/>
  <c r="AD56" i="25"/>
  <c r="AA56" i="25"/>
  <c r="V56" i="25"/>
  <c r="Y56" i="25" s="1"/>
  <c r="T56" i="25"/>
  <c r="Q56" i="25"/>
  <c r="L56" i="25"/>
  <c r="O56" i="25" s="1"/>
  <c r="J56" i="25"/>
  <c r="G56" i="25"/>
  <c r="BJ55" i="25"/>
  <c r="BM55" i="25" s="1"/>
  <c r="BH55" i="25"/>
  <c r="BE55" i="25"/>
  <c r="AZ55" i="25"/>
  <c r="BC55" i="25" s="1"/>
  <c r="AX55" i="25"/>
  <c r="AU55" i="25"/>
  <c r="AP55" i="25"/>
  <c r="AS55" i="25" s="1"/>
  <c r="AN55" i="25"/>
  <c r="AK55" i="25"/>
  <c r="AF55" i="25"/>
  <c r="AI55" i="25" s="1"/>
  <c r="AD55" i="25"/>
  <c r="AA55" i="25"/>
  <c r="V55" i="25"/>
  <c r="Y55" i="25" s="1"/>
  <c r="T55" i="25"/>
  <c r="Q55" i="25"/>
  <c r="L55" i="25"/>
  <c r="O55" i="25" s="1"/>
  <c r="J55" i="25"/>
  <c r="G55" i="25"/>
  <c r="BJ54" i="25"/>
  <c r="BM54" i="25" s="1"/>
  <c r="BH54" i="25"/>
  <c r="BE54" i="25"/>
  <c r="AZ54" i="25"/>
  <c r="BC54" i="25" s="1"/>
  <c r="AX54" i="25"/>
  <c r="AU54" i="25"/>
  <c r="AP54" i="25"/>
  <c r="AS54" i="25" s="1"/>
  <c r="AS53" i="25" s="1"/>
  <c r="AN54" i="25"/>
  <c r="AK54" i="25"/>
  <c r="AF54" i="25"/>
  <c r="AI54" i="25" s="1"/>
  <c r="AD54" i="25"/>
  <c r="AA54" i="25"/>
  <c r="V54" i="25"/>
  <c r="Y54" i="25" s="1"/>
  <c r="T54" i="25"/>
  <c r="Q54" i="25"/>
  <c r="L54" i="25"/>
  <c r="O54" i="25" s="1"/>
  <c r="O53" i="25" s="1"/>
  <c r="J54" i="25"/>
  <c r="G54" i="25"/>
  <c r="BC53" i="25"/>
  <c r="AI53" i="25"/>
  <c r="BR52" i="25"/>
  <c r="BI52" i="25"/>
  <c r="BJ64" i="25" s="1"/>
  <c r="BM64" i="25" s="1"/>
  <c r="BD52" i="25"/>
  <c r="AY52" i="25"/>
  <c r="AZ64" i="25" s="1"/>
  <c r="BC64" i="25" s="1"/>
  <c r="AT52" i="25"/>
  <c r="AO52" i="25"/>
  <c r="AP64" i="25" s="1"/>
  <c r="AS64" i="25" s="1"/>
  <c r="AJ52" i="25"/>
  <c r="AE52" i="25"/>
  <c r="AF64" i="25" s="1"/>
  <c r="AI64" i="25" s="1"/>
  <c r="Z52" i="25"/>
  <c r="U52" i="25"/>
  <c r="V64" i="25" s="1"/>
  <c r="Y64" i="25" s="1"/>
  <c r="P52" i="25"/>
  <c r="K52" i="25"/>
  <c r="L64" i="25" s="1"/>
  <c r="O64" i="25" s="1"/>
  <c r="F52" i="25"/>
  <c r="BM51" i="25"/>
  <c r="BJ51" i="25"/>
  <c r="BE51" i="25"/>
  <c r="BH51" i="25" s="1"/>
  <c r="BC51" i="25"/>
  <c r="AZ51" i="25"/>
  <c r="AU51" i="25"/>
  <c r="AX51" i="25" s="1"/>
  <c r="AS51" i="25"/>
  <c r="AP51" i="25"/>
  <c r="AK51" i="25"/>
  <c r="AN51" i="25" s="1"/>
  <c r="AI51" i="25"/>
  <c r="AF51" i="25"/>
  <c r="AA51" i="25"/>
  <c r="AD51" i="25" s="1"/>
  <c r="AD47" i="25" s="1"/>
  <c r="Y51" i="25"/>
  <c r="V51" i="25"/>
  <c r="Q51" i="25"/>
  <c r="T51" i="25" s="1"/>
  <c r="O51" i="25"/>
  <c r="L51" i="25"/>
  <c r="G51" i="25"/>
  <c r="J51" i="25" s="1"/>
  <c r="BE50" i="25"/>
  <c r="BH50" i="25" s="1"/>
  <c r="AU50" i="25"/>
  <c r="AX50" i="25" s="1"/>
  <c r="AK50" i="25"/>
  <c r="AN50" i="25" s="1"/>
  <c r="AA50" i="25"/>
  <c r="AD50" i="25" s="1"/>
  <c r="Q50" i="25"/>
  <c r="T50" i="25" s="1"/>
  <c r="G50" i="25"/>
  <c r="J50" i="25" s="1"/>
  <c r="BE49" i="25"/>
  <c r="BH49" i="25" s="1"/>
  <c r="AU49" i="25"/>
  <c r="AX49" i="25" s="1"/>
  <c r="AK49" i="25"/>
  <c r="AN49" i="25" s="1"/>
  <c r="AA49" i="25"/>
  <c r="AD49" i="25" s="1"/>
  <c r="Q49" i="25"/>
  <c r="T49" i="25" s="1"/>
  <c r="G49" i="25"/>
  <c r="J49" i="25" s="1"/>
  <c r="BL48" i="25"/>
  <c r="BG48" i="25"/>
  <c r="BB48" i="25"/>
  <c r="AW48" i="25"/>
  <c r="AU48" i="25"/>
  <c r="AX48" i="25" s="1"/>
  <c r="AR48" i="25"/>
  <c r="AM48" i="25"/>
  <c r="AH48" i="25"/>
  <c r="AC48" i="25"/>
  <c r="AA48" i="25"/>
  <c r="AD48" i="25" s="1"/>
  <c r="X48" i="25"/>
  <c r="S48" i="25"/>
  <c r="N48" i="25"/>
  <c r="I48" i="25"/>
  <c r="G48" i="25"/>
  <c r="J48" i="25" s="1"/>
  <c r="AX47" i="25"/>
  <c r="J47" i="25"/>
  <c r="BE46" i="25"/>
  <c r="BH46" i="25" s="1"/>
  <c r="AU46" i="25"/>
  <c r="AX46" i="25" s="1"/>
  <c r="AK46" i="25"/>
  <c r="AN46" i="25" s="1"/>
  <c r="AA46" i="25"/>
  <c r="AD46" i="25" s="1"/>
  <c r="Q46" i="25"/>
  <c r="T46" i="25" s="1"/>
  <c r="G46" i="25"/>
  <c r="J46" i="25" s="1"/>
  <c r="BM45" i="25"/>
  <c r="BJ45" i="25"/>
  <c r="BE45" i="25"/>
  <c r="BH45" i="25" s="1"/>
  <c r="BC45" i="25"/>
  <c r="AZ45" i="25"/>
  <c r="AU45" i="25"/>
  <c r="AX45" i="25" s="1"/>
  <c r="AS45" i="25"/>
  <c r="AP45" i="25"/>
  <c r="AK45" i="25"/>
  <c r="AN45" i="25" s="1"/>
  <c r="AI45" i="25"/>
  <c r="AF45" i="25"/>
  <c r="AA45" i="25"/>
  <c r="AD45" i="25" s="1"/>
  <c r="Y45" i="25"/>
  <c r="V45" i="25"/>
  <c r="Q45" i="25"/>
  <c r="T45" i="25" s="1"/>
  <c r="O45" i="25"/>
  <c r="L45" i="25"/>
  <c r="G45" i="25"/>
  <c r="J45" i="25" s="1"/>
  <c r="BM44" i="25"/>
  <c r="BJ44" i="25"/>
  <c r="BE44" i="25"/>
  <c r="BH44" i="25" s="1"/>
  <c r="BC44" i="25"/>
  <c r="AZ44" i="25"/>
  <c r="AU44" i="25"/>
  <c r="AX44" i="25" s="1"/>
  <c r="AS44" i="25"/>
  <c r="AP44" i="25"/>
  <c r="AK44" i="25"/>
  <c r="AN44" i="25" s="1"/>
  <c r="AI44" i="25"/>
  <c r="AF44" i="25"/>
  <c r="AA44" i="25"/>
  <c r="AD44" i="25" s="1"/>
  <c r="Y44" i="25"/>
  <c r="V44" i="25"/>
  <c r="Q44" i="25"/>
  <c r="T44" i="25" s="1"/>
  <c r="O44" i="25"/>
  <c r="L44" i="25"/>
  <c r="G44" i="25"/>
  <c r="J44" i="25" s="1"/>
  <c r="BM43" i="25"/>
  <c r="BJ43" i="25"/>
  <c r="BE43" i="25"/>
  <c r="BH43" i="25" s="1"/>
  <c r="BC43" i="25"/>
  <c r="AZ43" i="25"/>
  <c r="AU43" i="25"/>
  <c r="AX43" i="25" s="1"/>
  <c r="AS43" i="25"/>
  <c r="AP43" i="25"/>
  <c r="AK43" i="25"/>
  <c r="AN43" i="25" s="1"/>
  <c r="AI43" i="25"/>
  <c r="AF43" i="25"/>
  <c r="AA43" i="25"/>
  <c r="AD43" i="25" s="1"/>
  <c r="Y43" i="25"/>
  <c r="V43" i="25"/>
  <c r="Q43" i="25"/>
  <c r="T43" i="25" s="1"/>
  <c r="O43" i="25"/>
  <c r="L43" i="25"/>
  <c r="G43" i="25"/>
  <c r="J43" i="25" s="1"/>
  <c r="BM42" i="25"/>
  <c r="BJ42" i="25"/>
  <c r="BE42" i="25"/>
  <c r="BH42" i="25" s="1"/>
  <c r="BC42" i="25"/>
  <c r="AZ42" i="25"/>
  <c r="AU42" i="25"/>
  <c r="AX42" i="25" s="1"/>
  <c r="AS42" i="25"/>
  <c r="AP42" i="25"/>
  <c r="AK42" i="25"/>
  <c r="AN42" i="25" s="1"/>
  <c r="AI42" i="25"/>
  <c r="AF42" i="25"/>
  <c r="AA42" i="25"/>
  <c r="AD42" i="25" s="1"/>
  <c r="Y42" i="25"/>
  <c r="V42" i="25"/>
  <c r="Q42" i="25"/>
  <c r="T42" i="25" s="1"/>
  <c r="O42" i="25"/>
  <c r="L42" i="25"/>
  <c r="G42" i="25"/>
  <c r="J42" i="25" s="1"/>
  <c r="BM41" i="25"/>
  <c r="BJ41" i="25"/>
  <c r="BE41" i="25"/>
  <c r="BH41" i="25" s="1"/>
  <c r="BH40" i="25" s="1"/>
  <c r="BC41" i="25"/>
  <c r="AZ41" i="25"/>
  <c r="AU41" i="25"/>
  <c r="AX41" i="25" s="1"/>
  <c r="AS41" i="25"/>
  <c r="AP41" i="25"/>
  <c r="AK41" i="25"/>
  <c r="AN41" i="25" s="1"/>
  <c r="AI41" i="25"/>
  <c r="AF41" i="25"/>
  <c r="AA41" i="25"/>
  <c r="AD41" i="25" s="1"/>
  <c r="AD40" i="25" s="1"/>
  <c r="AD39" i="25" s="1"/>
  <c r="Y41" i="25"/>
  <c r="V41" i="25"/>
  <c r="Q41" i="25"/>
  <c r="T41" i="25" s="1"/>
  <c r="T40" i="25" s="1"/>
  <c r="O41" i="25"/>
  <c r="L41" i="25"/>
  <c r="G41" i="25"/>
  <c r="J41" i="25" s="1"/>
  <c r="AX40" i="25"/>
  <c r="AX39" i="25" s="1"/>
  <c r="J40" i="25"/>
  <c r="J39" i="25" s="1"/>
  <c r="BR39" i="25"/>
  <c r="BI39" i="25"/>
  <c r="BD39" i="25"/>
  <c r="BE48" i="25" s="1"/>
  <c r="BH48" i="25" s="1"/>
  <c r="BH47" i="25" s="1"/>
  <c r="BH39" i="25" s="1"/>
  <c r="AY39" i="25"/>
  <c r="AZ48" i="25" s="1"/>
  <c r="BC48" i="25" s="1"/>
  <c r="AT39" i="25"/>
  <c r="AO39" i="25"/>
  <c r="AJ39" i="25"/>
  <c r="AK48" i="25" s="1"/>
  <c r="AN48" i="25" s="1"/>
  <c r="AN47" i="25" s="1"/>
  <c r="AE39" i="25"/>
  <c r="AF48" i="25" s="1"/>
  <c r="AI48" i="25" s="1"/>
  <c r="Z39" i="25"/>
  <c r="U39" i="25"/>
  <c r="P39" i="25"/>
  <c r="Q48" i="25" s="1"/>
  <c r="T48" i="25" s="1"/>
  <c r="T47" i="25" s="1"/>
  <c r="T39" i="25" s="1"/>
  <c r="K39" i="25"/>
  <c r="L48" i="25" s="1"/>
  <c r="O48" i="25" s="1"/>
  <c r="F39" i="25"/>
  <c r="BJ38" i="25"/>
  <c r="BM38" i="25" s="1"/>
  <c r="BH38" i="25"/>
  <c r="BE38" i="25"/>
  <c r="AZ38" i="25"/>
  <c r="BC38" i="25" s="1"/>
  <c r="AX38" i="25"/>
  <c r="AU38" i="25"/>
  <c r="AP38" i="25"/>
  <c r="AS38" i="25" s="1"/>
  <c r="AK38" i="25"/>
  <c r="AN38" i="25" s="1"/>
  <c r="AF38" i="25"/>
  <c r="AI38" i="25" s="1"/>
  <c r="AA38" i="25"/>
  <c r="AD38" i="25" s="1"/>
  <c r="V38" i="25"/>
  <c r="Y38" i="25" s="1"/>
  <c r="Q38" i="25"/>
  <c r="T38" i="25" s="1"/>
  <c r="L38" i="25"/>
  <c r="O38" i="25" s="1"/>
  <c r="G38" i="25"/>
  <c r="J38" i="25" s="1"/>
  <c r="BL35" i="25"/>
  <c r="BG35" i="25"/>
  <c r="BB35" i="25"/>
  <c r="AW35" i="25"/>
  <c r="AR35" i="25"/>
  <c r="AM35" i="25"/>
  <c r="AH35" i="25"/>
  <c r="AC35" i="25"/>
  <c r="X35" i="25"/>
  <c r="S35" i="25"/>
  <c r="N35" i="25"/>
  <c r="I35" i="25"/>
  <c r="BJ32" i="25"/>
  <c r="BM32" i="25" s="1"/>
  <c r="BE32" i="25"/>
  <c r="BH32" i="25" s="1"/>
  <c r="AZ32" i="25"/>
  <c r="BC32" i="25" s="1"/>
  <c r="AU32" i="25"/>
  <c r="AX32" i="25" s="1"/>
  <c r="AP32" i="25"/>
  <c r="AS32" i="25" s="1"/>
  <c r="AK32" i="25"/>
  <c r="AN32" i="25" s="1"/>
  <c r="AF32" i="25"/>
  <c r="AI32" i="25" s="1"/>
  <c r="AA32" i="25"/>
  <c r="AD32" i="25" s="1"/>
  <c r="V32" i="25"/>
  <c r="Y32" i="25" s="1"/>
  <c r="Q32" i="25"/>
  <c r="T32" i="25" s="1"/>
  <c r="L32" i="25"/>
  <c r="O32" i="25" s="1"/>
  <c r="G32" i="25"/>
  <c r="J32" i="25" s="1"/>
  <c r="BJ31" i="25"/>
  <c r="BM31" i="25" s="1"/>
  <c r="BE31" i="25"/>
  <c r="BH31" i="25" s="1"/>
  <c r="AZ31" i="25"/>
  <c r="BC31" i="25" s="1"/>
  <c r="AU31" i="25"/>
  <c r="AX31" i="25" s="1"/>
  <c r="AP31" i="25"/>
  <c r="AS31" i="25" s="1"/>
  <c r="AK31" i="25"/>
  <c r="AN31" i="25" s="1"/>
  <c r="AF31" i="25"/>
  <c r="AI31" i="25" s="1"/>
  <c r="AA31" i="25"/>
  <c r="AD31" i="25" s="1"/>
  <c r="V31" i="25"/>
  <c r="Y31" i="25" s="1"/>
  <c r="Q31" i="25"/>
  <c r="T31" i="25" s="1"/>
  <c r="L31" i="25"/>
  <c r="O31" i="25" s="1"/>
  <c r="G31" i="25"/>
  <c r="J31" i="25" s="1"/>
  <c r="BJ30" i="25"/>
  <c r="BM30" i="25" s="1"/>
  <c r="BE30" i="25"/>
  <c r="BH30" i="25" s="1"/>
  <c r="AZ30" i="25"/>
  <c r="BC30" i="25" s="1"/>
  <c r="AU30" i="25"/>
  <c r="AX30" i="25" s="1"/>
  <c r="AP30" i="25"/>
  <c r="AS30" i="25" s="1"/>
  <c r="AK30" i="25"/>
  <c r="AN30" i="25" s="1"/>
  <c r="AF30" i="25"/>
  <c r="AI30" i="25" s="1"/>
  <c r="AA30" i="25"/>
  <c r="AD30" i="25" s="1"/>
  <c r="V30" i="25"/>
  <c r="Y30" i="25" s="1"/>
  <c r="Q30" i="25"/>
  <c r="T30" i="25" s="1"/>
  <c r="L30" i="25"/>
  <c r="O30" i="25" s="1"/>
  <c r="G30" i="25"/>
  <c r="J30" i="25" s="1"/>
  <c r="BJ29" i="25"/>
  <c r="BM29" i="25" s="1"/>
  <c r="BE29" i="25"/>
  <c r="BH29" i="25" s="1"/>
  <c r="AZ29" i="25"/>
  <c r="BC29" i="25" s="1"/>
  <c r="AU29" i="25"/>
  <c r="AX29" i="25" s="1"/>
  <c r="AP29" i="25"/>
  <c r="AS29" i="25" s="1"/>
  <c r="AK29" i="25"/>
  <c r="AN29" i="25" s="1"/>
  <c r="AF29" i="25"/>
  <c r="AI29" i="25" s="1"/>
  <c r="AA29" i="25"/>
  <c r="AD29" i="25" s="1"/>
  <c r="V29" i="25"/>
  <c r="Y29" i="25" s="1"/>
  <c r="Q29" i="25"/>
  <c r="T29" i="25" s="1"/>
  <c r="L29" i="25"/>
  <c r="O29" i="25" s="1"/>
  <c r="G29" i="25"/>
  <c r="J29" i="25" s="1"/>
  <c r="BR27" i="25"/>
  <c r="BI27" i="25"/>
  <c r="BJ35" i="25" s="1"/>
  <c r="BM35" i="25" s="1"/>
  <c r="BD27" i="25"/>
  <c r="BE37" i="25" s="1"/>
  <c r="BH37" i="25" s="1"/>
  <c r="AY27" i="25"/>
  <c r="AZ35" i="25" s="1"/>
  <c r="BC35" i="25" s="1"/>
  <c r="AT27" i="25"/>
  <c r="AU37" i="25" s="1"/>
  <c r="AX37" i="25" s="1"/>
  <c r="AO27" i="25"/>
  <c r="AP35" i="25" s="1"/>
  <c r="AS35" i="25" s="1"/>
  <c r="AJ27" i="25"/>
  <c r="AK37" i="25" s="1"/>
  <c r="AN37" i="25" s="1"/>
  <c r="AE27" i="25"/>
  <c r="AF35" i="25" s="1"/>
  <c r="AI35" i="25" s="1"/>
  <c r="Z27" i="25"/>
  <c r="AA37" i="25" s="1"/>
  <c r="AD37" i="25" s="1"/>
  <c r="U27" i="25"/>
  <c r="V35" i="25" s="1"/>
  <c r="Y35" i="25" s="1"/>
  <c r="P27" i="25"/>
  <c r="Q37" i="25" s="1"/>
  <c r="T37" i="25" s="1"/>
  <c r="K27" i="25"/>
  <c r="L35" i="25" s="1"/>
  <c r="O35" i="25" s="1"/>
  <c r="F27" i="25"/>
  <c r="G37" i="25" s="1"/>
  <c r="J37" i="25" s="1"/>
  <c r="BJ26" i="25"/>
  <c r="BM26" i="25" s="1"/>
  <c r="BE26" i="25"/>
  <c r="BH26" i="25" s="1"/>
  <c r="AZ26" i="25"/>
  <c r="BC26" i="25" s="1"/>
  <c r="AU26" i="25"/>
  <c r="AX26" i="25" s="1"/>
  <c r="AP26" i="25"/>
  <c r="AS26" i="25" s="1"/>
  <c r="AK26" i="25"/>
  <c r="AN26" i="25" s="1"/>
  <c r="AF26" i="25"/>
  <c r="AI26" i="25" s="1"/>
  <c r="AA26" i="25"/>
  <c r="AD26" i="25" s="1"/>
  <c r="V26" i="25"/>
  <c r="Y26" i="25" s="1"/>
  <c r="Q26" i="25"/>
  <c r="T26" i="25" s="1"/>
  <c r="L26" i="25"/>
  <c r="O26" i="25" s="1"/>
  <c r="G26" i="25"/>
  <c r="J26" i="25" s="1"/>
  <c r="BL23" i="25"/>
  <c r="BG23" i="25"/>
  <c r="BB23" i="25"/>
  <c r="AW23" i="25"/>
  <c r="AR23" i="25"/>
  <c r="AM23" i="25"/>
  <c r="AH23" i="25"/>
  <c r="AC23" i="25"/>
  <c r="X23" i="25"/>
  <c r="S23" i="25"/>
  <c r="N23" i="25"/>
  <c r="I23" i="25"/>
  <c r="BL22" i="25"/>
  <c r="BJ22" i="25"/>
  <c r="BM22" i="25" s="1"/>
  <c r="BH22" i="25"/>
  <c r="BG22" i="25"/>
  <c r="BE22" i="25"/>
  <c r="BB22" i="25"/>
  <c r="BC22" i="25" s="1"/>
  <c r="AZ22" i="25"/>
  <c r="AW22" i="25"/>
  <c r="AU22" i="25"/>
  <c r="AX22" i="25" s="1"/>
  <c r="AR22" i="25"/>
  <c r="AP22" i="25"/>
  <c r="AS22" i="25" s="1"/>
  <c r="AN22" i="25"/>
  <c r="AM22" i="25"/>
  <c r="AK22" i="25"/>
  <c r="AH22" i="25"/>
  <c r="AI22" i="25" s="1"/>
  <c r="AF22" i="25"/>
  <c r="AC22" i="25"/>
  <c r="AA22" i="25"/>
  <c r="AD22" i="25" s="1"/>
  <c r="X22" i="25"/>
  <c r="V22" i="25"/>
  <c r="Y22" i="25" s="1"/>
  <c r="T22" i="25"/>
  <c r="S22" i="25"/>
  <c r="Q22" i="25"/>
  <c r="N22" i="25"/>
  <c r="O22" i="25" s="1"/>
  <c r="L22" i="25"/>
  <c r="I22" i="25"/>
  <c r="G22" i="25"/>
  <c r="J22" i="25" s="1"/>
  <c r="BM19" i="25"/>
  <c r="BJ19" i="25"/>
  <c r="BE19" i="25"/>
  <c r="BH19" i="25" s="1"/>
  <c r="BC19" i="25"/>
  <c r="AZ19" i="25"/>
  <c r="AU19" i="25"/>
  <c r="AX19" i="25" s="1"/>
  <c r="AS19" i="25"/>
  <c r="AP19" i="25"/>
  <c r="AK19" i="25"/>
  <c r="AN19" i="25" s="1"/>
  <c r="AI19" i="25"/>
  <c r="AF19" i="25"/>
  <c r="AA19" i="25"/>
  <c r="AD19" i="25" s="1"/>
  <c r="Y19" i="25"/>
  <c r="V19" i="25"/>
  <c r="Q19" i="25"/>
  <c r="T19" i="25" s="1"/>
  <c r="O19" i="25"/>
  <c r="L19" i="25"/>
  <c r="G19" i="25"/>
  <c r="J19" i="25" s="1"/>
  <c r="BM18" i="25"/>
  <c r="BJ18" i="25"/>
  <c r="BE18" i="25"/>
  <c r="BH18" i="25" s="1"/>
  <c r="BC18" i="25"/>
  <c r="AZ18" i="25"/>
  <c r="AU18" i="25"/>
  <c r="AX18" i="25" s="1"/>
  <c r="AS18" i="25"/>
  <c r="AP18" i="25"/>
  <c r="AK18" i="25"/>
  <c r="AN18" i="25" s="1"/>
  <c r="AI18" i="25"/>
  <c r="AF18" i="25"/>
  <c r="AA18" i="25"/>
  <c r="AD18" i="25" s="1"/>
  <c r="Y18" i="25"/>
  <c r="V18" i="25"/>
  <c r="Q18" i="25"/>
  <c r="T18" i="25" s="1"/>
  <c r="O18" i="25"/>
  <c r="L18" i="25"/>
  <c r="G18" i="25"/>
  <c r="J18" i="25" s="1"/>
  <c r="BM17" i="25"/>
  <c r="BJ17" i="25"/>
  <c r="BE17" i="25"/>
  <c r="BH17" i="25" s="1"/>
  <c r="BC17" i="25"/>
  <c r="AZ17" i="25"/>
  <c r="AU17" i="25"/>
  <c r="AX17" i="25" s="1"/>
  <c r="AS17" i="25"/>
  <c r="AP17" i="25"/>
  <c r="AK17" i="25"/>
  <c r="AN17" i="25" s="1"/>
  <c r="AI17" i="25"/>
  <c r="AF17" i="25"/>
  <c r="AA17" i="25"/>
  <c r="AD17" i="25" s="1"/>
  <c r="Y17" i="25"/>
  <c r="V17" i="25"/>
  <c r="Q17" i="25"/>
  <c r="T17" i="25" s="1"/>
  <c r="O17" i="25"/>
  <c r="L17" i="25"/>
  <c r="G17" i="25"/>
  <c r="J17" i="25" s="1"/>
  <c r="BM16" i="25"/>
  <c r="BJ16" i="25"/>
  <c r="BE16" i="25"/>
  <c r="BH16" i="25" s="1"/>
  <c r="BC16" i="25"/>
  <c r="AZ16" i="25"/>
  <c r="AU16" i="25"/>
  <c r="AX16" i="25" s="1"/>
  <c r="AS16" i="25"/>
  <c r="AP16" i="25"/>
  <c r="AK16" i="25"/>
  <c r="AN16" i="25" s="1"/>
  <c r="AI16" i="25"/>
  <c r="AF16" i="25"/>
  <c r="AA16" i="25"/>
  <c r="AD16" i="25" s="1"/>
  <c r="Y16" i="25"/>
  <c r="V16" i="25"/>
  <c r="Q16" i="25"/>
  <c r="T16" i="25" s="1"/>
  <c r="O16" i="25"/>
  <c r="L16" i="25"/>
  <c r="G16" i="25"/>
  <c r="J16" i="25" s="1"/>
  <c r="BM15" i="25"/>
  <c r="BJ15" i="25"/>
  <c r="BE15" i="25"/>
  <c r="BH15" i="25" s="1"/>
  <c r="BC15" i="25"/>
  <c r="AZ15" i="25"/>
  <c r="AU15" i="25"/>
  <c r="AX15" i="25" s="1"/>
  <c r="AS15" i="25"/>
  <c r="AP15" i="25"/>
  <c r="AK15" i="25"/>
  <c r="AN15" i="25" s="1"/>
  <c r="AI15" i="25"/>
  <c r="AF15" i="25"/>
  <c r="AA15" i="25"/>
  <c r="AD15" i="25" s="1"/>
  <c r="Y15" i="25"/>
  <c r="V15" i="25"/>
  <c r="Q15" i="25"/>
  <c r="T15" i="25" s="1"/>
  <c r="O15" i="25"/>
  <c r="L15" i="25"/>
  <c r="G15" i="25"/>
  <c r="J15" i="25" s="1"/>
  <c r="BR13" i="25"/>
  <c r="BI13" i="25"/>
  <c r="BJ25" i="25" s="1"/>
  <c r="BM25" i="25" s="1"/>
  <c r="BD13" i="25"/>
  <c r="BE23" i="25" s="1"/>
  <c r="BH23" i="25" s="1"/>
  <c r="AY13" i="25"/>
  <c r="AZ23" i="25" s="1"/>
  <c r="BC23" i="25" s="1"/>
  <c r="AT13" i="25"/>
  <c r="AU25" i="25" s="1"/>
  <c r="AX25" i="25" s="1"/>
  <c r="AO13" i="25"/>
  <c r="AP25" i="25" s="1"/>
  <c r="AS25" i="25" s="1"/>
  <c r="AJ13" i="25"/>
  <c r="AK23" i="25" s="1"/>
  <c r="AN23" i="25" s="1"/>
  <c r="AE13" i="25"/>
  <c r="AF23" i="25" s="1"/>
  <c r="AI23" i="25" s="1"/>
  <c r="Z13" i="25"/>
  <c r="AA25" i="25" s="1"/>
  <c r="AD25" i="25" s="1"/>
  <c r="U13" i="25"/>
  <c r="V25" i="25" s="1"/>
  <c r="Y25" i="25" s="1"/>
  <c r="P13" i="25"/>
  <c r="Q23" i="25" s="1"/>
  <c r="T23" i="25" s="1"/>
  <c r="K13" i="25"/>
  <c r="L23" i="25" s="1"/>
  <c r="O23" i="25" s="1"/>
  <c r="F13" i="25"/>
  <c r="BQ13" i="25" s="1"/>
  <c r="BJ12" i="25"/>
  <c r="BE12" i="25"/>
  <c r="AZ12" i="25"/>
  <c r="AU12" i="25"/>
  <c r="AP12" i="25"/>
  <c r="AK12" i="25"/>
  <c r="AF12" i="25"/>
  <c r="AA12" i="25"/>
  <c r="V12" i="25"/>
  <c r="Q12" i="25"/>
  <c r="L12" i="25"/>
  <c r="G12" i="25"/>
  <c r="BJ11" i="25"/>
  <c r="BE11" i="25"/>
  <c r="AZ11" i="25"/>
  <c r="AU11" i="25"/>
  <c r="AP11" i="25"/>
  <c r="AK11" i="25"/>
  <c r="AF11" i="25"/>
  <c r="AA11" i="25"/>
  <c r="V11" i="25"/>
  <c r="Q11" i="25"/>
  <c r="L11" i="25"/>
  <c r="G11" i="25"/>
  <c r="N395" i="26"/>
  <c r="M395" i="26"/>
  <c r="L395" i="26"/>
  <c r="K395" i="26"/>
  <c r="J395" i="26"/>
  <c r="I395" i="26"/>
  <c r="H395" i="26"/>
  <c r="G395" i="26"/>
  <c r="F395" i="26"/>
  <c r="E395" i="26"/>
  <c r="D395" i="26"/>
  <c r="C395" i="26"/>
  <c r="N394" i="26"/>
  <c r="M394" i="26"/>
  <c r="K394" i="26"/>
  <c r="J394" i="26"/>
  <c r="I394" i="26"/>
  <c r="G394" i="26"/>
  <c r="F394" i="26"/>
  <c r="E394" i="26"/>
  <c r="C394" i="26"/>
  <c r="L392" i="26"/>
  <c r="H392" i="26"/>
  <c r="D392" i="26"/>
  <c r="N389" i="26"/>
  <c r="M389" i="26"/>
  <c r="L389" i="26"/>
  <c r="K389" i="26"/>
  <c r="J389" i="26"/>
  <c r="I389" i="26"/>
  <c r="H389" i="26"/>
  <c r="G389" i="26"/>
  <c r="F389" i="26"/>
  <c r="E389" i="26"/>
  <c r="D389" i="26"/>
  <c r="C389" i="26"/>
  <c r="N388" i="26"/>
  <c r="M388" i="26"/>
  <c r="L388" i="26"/>
  <c r="K388" i="26"/>
  <c r="J388" i="26"/>
  <c r="I388" i="26"/>
  <c r="H388" i="26"/>
  <c r="G388" i="26"/>
  <c r="F388" i="26"/>
  <c r="E388" i="26"/>
  <c r="D388" i="26"/>
  <c r="C388" i="26"/>
  <c r="N387" i="26"/>
  <c r="M387" i="26"/>
  <c r="L387" i="26"/>
  <c r="K387" i="26"/>
  <c r="J387" i="26"/>
  <c r="I387" i="26"/>
  <c r="H387" i="26"/>
  <c r="G387" i="26"/>
  <c r="F387" i="26"/>
  <c r="E387" i="26"/>
  <c r="D387" i="26"/>
  <c r="C387" i="26"/>
  <c r="N386" i="26"/>
  <c r="M386" i="26"/>
  <c r="L386" i="26"/>
  <c r="K386" i="26"/>
  <c r="J386" i="26"/>
  <c r="I386" i="26"/>
  <c r="H386" i="26"/>
  <c r="G386" i="26"/>
  <c r="F386" i="26"/>
  <c r="E386" i="26"/>
  <c r="D386" i="26"/>
  <c r="C386" i="26"/>
  <c r="N385" i="26"/>
  <c r="M385" i="26"/>
  <c r="L385" i="26"/>
  <c r="K385" i="26"/>
  <c r="J385" i="26"/>
  <c r="I385" i="26"/>
  <c r="H385" i="26"/>
  <c r="G385" i="26"/>
  <c r="F385" i="26"/>
  <c r="E385" i="26"/>
  <c r="D385" i="26"/>
  <c r="C385" i="26"/>
  <c r="N382" i="26"/>
  <c r="M382" i="26"/>
  <c r="L382" i="26"/>
  <c r="K382" i="26"/>
  <c r="J382" i="26"/>
  <c r="I382" i="26"/>
  <c r="H382" i="26"/>
  <c r="G382" i="26"/>
  <c r="F382" i="26"/>
  <c r="E382" i="26"/>
  <c r="D382" i="26"/>
  <c r="C382" i="26"/>
  <c r="N381" i="26"/>
  <c r="L381" i="26"/>
  <c r="K381" i="26"/>
  <c r="J381" i="26"/>
  <c r="H381" i="26"/>
  <c r="G381" i="26"/>
  <c r="F381" i="26"/>
  <c r="D381" i="26"/>
  <c r="M379" i="26"/>
  <c r="I379" i="26"/>
  <c r="E379" i="26"/>
  <c r="N376" i="26"/>
  <c r="M376" i="26"/>
  <c r="L376" i="26"/>
  <c r="K376" i="26"/>
  <c r="J376" i="26"/>
  <c r="I376" i="26"/>
  <c r="H376" i="26"/>
  <c r="G376" i="26"/>
  <c r="F376" i="26"/>
  <c r="E376" i="26"/>
  <c r="D376" i="26"/>
  <c r="C376" i="26"/>
  <c r="N375" i="26"/>
  <c r="M375" i="26"/>
  <c r="L375" i="26"/>
  <c r="K375" i="26"/>
  <c r="J375" i="26"/>
  <c r="I375" i="26"/>
  <c r="H375" i="26"/>
  <c r="G375" i="26"/>
  <c r="F375" i="26"/>
  <c r="E375" i="26"/>
  <c r="D375" i="26"/>
  <c r="C375" i="26"/>
  <c r="N374" i="26"/>
  <c r="M374" i="26"/>
  <c r="L374" i="26"/>
  <c r="K374" i="26"/>
  <c r="J374" i="26"/>
  <c r="I374" i="26"/>
  <c r="H374" i="26"/>
  <c r="G374" i="26"/>
  <c r="F374" i="26"/>
  <c r="E374" i="26"/>
  <c r="D374" i="26"/>
  <c r="C374" i="26"/>
  <c r="N373" i="26"/>
  <c r="M373" i="26"/>
  <c r="L373" i="26"/>
  <c r="K373" i="26"/>
  <c r="J373" i="26"/>
  <c r="I373" i="26"/>
  <c r="H373" i="26"/>
  <c r="G373" i="26"/>
  <c r="F373" i="26"/>
  <c r="E373" i="26"/>
  <c r="D373" i="26"/>
  <c r="C373" i="26"/>
  <c r="N372" i="26"/>
  <c r="M372" i="26"/>
  <c r="L372" i="26"/>
  <c r="K372" i="26"/>
  <c r="J372" i="26"/>
  <c r="I372" i="26"/>
  <c r="H372" i="26"/>
  <c r="G372" i="26"/>
  <c r="F372" i="26"/>
  <c r="E372" i="26"/>
  <c r="D372" i="26"/>
  <c r="C372" i="26"/>
  <c r="N369" i="26"/>
  <c r="M369" i="26"/>
  <c r="L369" i="26"/>
  <c r="K369" i="26"/>
  <c r="J369" i="26"/>
  <c r="I369" i="26"/>
  <c r="H369" i="26"/>
  <c r="G369" i="26"/>
  <c r="F369" i="26"/>
  <c r="E369" i="26"/>
  <c r="D369" i="26"/>
  <c r="C369" i="26"/>
  <c r="K368" i="26"/>
  <c r="G368" i="26"/>
  <c r="C367" i="26"/>
  <c r="I366" i="26"/>
  <c r="E366" i="26"/>
  <c r="N363" i="26"/>
  <c r="M363" i="26"/>
  <c r="L363" i="26"/>
  <c r="K363" i="26"/>
  <c r="J363" i="26"/>
  <c r="I363" i="26"/>
  <c r="H363" i="26"/>
  <c r="G363" i="26"/>
  <c r="F363" i="26"/>
  <c r="E363" i="26"/>
  <c r="D363" i="26"/>
  <c r="C363" i="26"/>
  <c r="N362" i="26"/>
  <c r="M362" i="26"/>
  <c r="L362" i="26"/>
  <c r="K362" i="26"/>
  <c r="J362" i="26"/>
  <c r="I362" i="26"/>
  <c r="H362" i="26"/>
  <c r="G362" i="26"/>
  <c r="F362" i="26"/>
  <c r="E362" i="26"/>
  <c r="D362" i="26"/>
  <c r="C362" i="26"/>
  <c r="N361" i="26"/>
  <c r="M361" i="26"/>
  <c r="L361" i="26"/>
  <c r="K361" i="26"/>
  <c r="J361" i="26"/>
  <c r="I361" i="26"/>
  <c r="H361" i="26"/>
  <c r="G361" i="26"/>
  <c r="F361" i="26"/>
  <c r="E361" i="26"/>
  <c r="D361" i="26"/>
  <c r="C361" i="26"/>
  <c r="N360" i="26"/>
  <c r="M360" i="26"/>
  <c r="L360" i="26"/>
  <c r="K360" i="26"/>
  <c r="J360" i="26"/>
  <c r="I360" i="26"/>
  <c r="H360" i="26"/>
  <c r="G360" i="26"/>
  <c r="F360" i="26"/>
  <c r="E360" i="26"/>
  <c r="D360" i="26"/>
  <c r="C360" i="26"/>
  <c r="N359" i="26"/>
  <c r="M359" i="26"/>
  <c r="L359" i="26"/>
  <c r="K359" i="26"/>
  <c r="J359" i="26"/>
  <c r="I359" i="26"/>
  <c r="H359" i="26"/>
  <c r="G359" i="26"/>
  <c r="F359" i="26"/>
  <c r="E359" i="26"/>
  <c r="D359" i="26"/>
  <c r="C359" i="26"/>
  <c r="N356" i="26"/>
  <c r="M356" i="26"/>
  <c r="L356" i="26"/>
  <c r="K356" i="26"/>
  <c r="J356" i="26"/>
  <c r="I356" i="26"/>
  <c r="H356" i="26"/>
  <c r="G356" i="26"/>
  <c r="F356" i="26"/>
  <c r="E356" i="26"/>
  <c r="D356" i="26"/>
  <c r="C356" i="26"/>
  <c r="N355" i="26"/>
  <c r="K355" i="26"/>
  <c r="I355" i="26"/>
  <c r="F355" i="26"/>
  <c r="M354" i="26"/>
  <c r="J354" i="26"/>
  <c r="G354" i="26"/>
  <c r="E354" i="26"/>
  <c r="N352" i="26"/>
  <c r="M352" i="26"/>
  <c r="L352" i="26"/>
  <c r="K352" i="26"/>
  <c r="J352" i="26"/>
  <c r="I352" i="26"/>
  <c r="H352" i="26"/>
  <c r="G352" i="26"/>
  <c r="F352" i="26"/>
  <c r="E352" i="26"/>
  <c r="D352" i="26"/>
  <c r="C352" i="26"/>
  <c r="L350" i="26"/>
  <c r="H350" i="26"/>
  <c r="N349" i="26"/>
  <c r="M349" i="26"/>
  <c r="L349" i="26"/>
  <c r="K349" i="26"/>
  <c r="J349" i="26"/>
  <c r="I349" i="26"/>
  <c r="H349" i="26"/>
  <c r="G349" i="26"/>
  <c r="F349" i="26"/>
  <c r="E349" i="26"/>
  <c r="D349" i="26"/>
  <c r="C349" i="26"/>
  <c r="N348" i="26"/>
  <c r="M348" i="26"/>
  <c r="L348" i="26"/>
  <c r="K348" i="26"/>
  <c r="J348" i="26"/>
  <c r="I348" i="26"/>
  <c r="H348" i="26"/>
  <c r="G348" i="26"/>
  <c r="F348" i="26"/>
  <c r="E348" i="26"/>
  <c r="D348" i="26"/>
  <c r="C348" i="26"/>
  <c r="N347" i="26"/>
  <c r="M347" i="26"/>
  <c r="L347" i="26"/>
  <c r="K347" i="26"/>
  <c r="J347" i="26"/>
  <c r="I347" i="26"/>
  <c r="H347" i="26"/>
  <c r="G347" i="26"/>
  <c r="F347" i="26"/>
  <c r="E347" i="26"/>
  <c r="D347" i="26"/>
  <c r="C347" i="26"/>
  <c r="N346" i="26"/>
  <c r="M346" i="26"/>
  <c r="L346" i="26"/>
  <c r="K346" i="26"/>
  <c r="J346" i="26"/>
  <c r="I346" i="26"/>
  <c r="H346" i="26"/>
  <c r="G346" i="26"/>
  <c r="F346" i="26"/>
  <c r="E346" i="26"/>
  <c r="D346" i="26"/>
  <c r="C346" i="26"/>
  <c r="N345" i="26"/>
  <c r="M345" i="26"/>
  <c r="L345" i="26"/>
  <c r="K345" i="26"/>
  <c r="J345" i="26"/>
  <c r="I345" i="26"/>
  <c r="H345" i="26"/>
  <c r="G345" i="26"/>
  <c r="F345" i="26"/>
  <c r="E345" i="26"/>
  <c r="D345" i="26"/>
  <c r="C345" i="26"/>
  <c r="L344" i="26"/>
  <c r="H344" i="26"/>
  <c r="L343" i="26"/>
  <c r="H343" i="26"/>
  <c r="N342" i="26"/>
  <c r="M342" i="26"/>
  <c r="L342" i="26"/>
  <c r="K342" i="26"/>
  <c r="J342" i="26"/>
  <c r="I342" i="26"/>
  <c r="H342" i="26"/>
  <c r="G342" i="26"/>
  <c r="F342" i="26"/>
  <c r="E342" i="26"/>
  <c r="D342" i="26"/>
  <c r="C342" i="26"/>
  <c r="N341" i="26"/>
  <c r="M341" i="26"/>
  <c r="K341" i="26"/>
  <c r="J341" i="26"/>
  <c r="H341" i="26"/>
  <c r="G341" i="26"/>
  <c r="E341" i="26"/>
  <c r="C341" i="26"/>
  <c r="F340" i="26"/>
  <c r="L339" i="26"/>
  <c r="I339" i="26"/>
  <c r="D339" i="26"/>
  <c r="N336" i="26"/>
  <c r="M336" i="26"/>
  <c r="L336" i="26"/>
  <c r="K336" i="26"/>
  <c r="J336" i="26"/>
  <c r="I336" i="26"/>
  <c r="H336" i="26"/>
  <c r="G336" i="26"/>
  <c r="F336" i="26"/>
  <c r="E336" i="26"/>
  <c r="D336" i="26"/>
  <c r="C336" i="26"/>
  <c r="N335" i="26"/>
  <c r="M335" i="26"/>
  <c r="L335" i="26"/>
  <c r="K335" i="26"/>
  <c r="J335" i="26"/>
  <c r="I335" i="26"/>
  <c r="H335" i="26"/>
  <c r="G335" i="26"/>
  <c r="F335" i="26"/>
  <c r="E335" i="26"/>
  <c r="D335" i="26"/>
  <c r="C335" i="26"/>
  <c r="N334" i="26"/>
  <c r="M334" i="26"/>
  <c r="L334" i="26"/>
  <c r="K334" i="26"/>
  <c r="J334" i="26"/>
  <c r="I334" i="26"/>
  <c r="H334" i="26"/>
  <c r="G334" i="26"/>
  <c r="F334" i="26"/>
  <c r="E334" i="26"/>
  <c r="D334" i="26"/>
  <c r="C334" i="26"/>
  <c r="N333" i="26"/>
  <c r="M333" i="26"/>
  <c r="L333" i="26"/>
  <c r="K333" i="26"/>
  <c r="J333" i="26"/>
  <c r="I333" i="26"/>
  <c r="H333" i="26"/>
  <c r="G333" i="26"/>
  <c r="F333" i="26"/>
  <c r="E333" i="26"/>
  <c r="D333" i="26"/>
  <c r="C333" i="26"/>
  <c r="N332" i="26"/>
  <c r="M332" i="26"/>
  <c r="L332" i="26"/>
  <c r="K332" i="26"/>
  <c r="J332" i="26"/>
  <c r="I332" i="26"/>
  <c r="H332" i="26"/>
  <c r="G332" i="26"/>
  <c r="F332" i="26"/>
  <c r="E332" i="26"/>
  <c r="D332" i="26"/>
  <c r="C332" i="26"/>
  <c r="N329" i="26"/>
  <c r="M329" i="26"/>
  <c r="L329" i="26"/>
  <c r="K329" i="26"/>
  <c r="J329" i="26"/>
  <c r="I329" i="26"/>
  <c r="H329" i="26"/>
  <c r="G329" i="26"/>
  <c r="F329" i="26"/>
  <c r="E329" i="26"/>
  <c r="D329" i="26"/>
  <c r="C329" i="26"/>
  <c r="M328" i="26"/>
  <c r="K328" i="26"/>
  <c r="I328" i="26"/>
  <c r="G328" i="26"/>
  <c r="E328" i="26"/>
  <c r="C328" i="26"/>
  <c r="N326" i="26"/>
  <c r="L326" i="26"/>
  <c r="J326" i="26"/>
  <c r="H326" i="26"/>
  <c r="F326" i="26"/>
  <c r="D326" i="26"/>
  <c r="N323" i="26"/>
  <c r="M323" i="26"/>
  <c r="L323" i="26"/>
  <c r="K323" i="26"/>
  <c r="J323" i="26"/>
  <c r="I323" i="26"/>
  <c r="H323" i="26"/>
  <c r="G323" i="26"/>
  <c r="F323" i="26"/>
  <c r="E323" i="26"/>
  <c r="D323" i="26"/>
  <c r="C323" i="26"/>
  <c r="N322" i="26"/>
  <c r="M322" i="26"/>
  <c r="L322" i="26"/>
  <c r="K322" i="26"/>
  <c r="J322" i="26"/>
  <c r="I322" i="26"/>
  <c r="H322" i="26"/>
  <c r="G322" i="26"/>
  <c r="F322" i="26"/>
  <c r="E322" i="26"/>
  <c r="D322" i="26"/>
  <c r="C322" i="26"/>
  <c r="N321" i="26"/>
  <c r="M321" i="26"/>
  <c r="L321" i="26"/>
  <c r="K321" i="26"/>
  <c r="J321" i="26"/>
  <c r="I321" i="26"/>
  <c r="H321" i="26"/>
  <c r="G321" i="26"/>
  <c r="F321" i="26"/>
  <c r="E321" i="26"/>
  <c r="D321" i="26"/>
  <c r="C321" i="26"/>
  <c r="N320" i="26"/>
  <c r="M320" i="26"/>
  <c r="L320" i="26"/>
  <c r="K320" i="26"/>
  <c r="J320" i="26"/>
  <c r="I320" i="26"/>
  <c r="H320" i="26"/>
  <c r="G320" i="26"/>
  <c r="F320" i="26"/>
  <c r="E320" i="26"/>
  <c r="D320" i="26"/>
  <c r="C320" i="26"/>
  <c r="N319" i="26"/>
  <c r="M319" i="26"/>
  <c r="L319" i="26"/>
  <c r="K319" i="26"/>
  <c r="J319" i="26"/>
  <c r="I319" i="26"/>
  <c r="H319" i="26"/>
  <c r="G319" i="26"/>
  <c r="F319" i="26"/>
  <c r="E319" i="26"/>
  <c r="D319" i="26"/>
  <c r="C319" i="26"/>
  <c r="N316" i="26"/>
  <c r="M316" i="26"/>
  <c r="L316" i="26"/>
  <c r="K316" i="26"/>
  <c r="J316" i="26"/>
  <c r="I316" i="26"/>
  <c r="H316" i="26"/>
  <c r="G316" i="26"/>
  <c r="F316" i="26"/>
  <c r="E316" i="26"/>
  <c r="D316" i="26"/>
  <c r="C316" i="26"/>
  <c r="K315" i="26"/>
  <c r="G315" i="26"/>
  <c r="C315" i="26"/>
  <c r="M314" i="26"/>
  <c r="L313" i="26"/>
  <c r="H313" i="26"/>
  <c r="D313" i="26"/>
  <c r="N312" i="26"/>
  <c r="M312" i="26"/>
  <c r="L312" i="26"/>
  <c r="K312" i="26"/>
  <c r="J312" i="26"/>
  <c r="I312" i="26"/>
  <c r="G312" i="26"/>
  <c r="F312" i="26"/>
  <c r="E312" i="26"/>
  <c r="D312" i="26"/>
  <c r="C312" i="26"/>
  <c r="M310" i="26"/>
  <c r="K310" i="26"/>
  <c r="I310" i="26"/>
  <c r="E310" i="26"/>
  <c r="N309" i="26"/>
  <c r="M309" i="26"/>
  <c r="L309" i="26"/>
  <c r="K309" i="26"/>
  <c r="J309" i="26"/>
  <c r="I309" i="26"/>
  <c r="H309" i="26"/>
  <c r="G309" i="26"/>
  <c r="F309" i="26"/>
  <c r="E309" i="26"/>
  <c r="D309" i="26"/>
  <c r="C309" i="26"/>
  <c r="N308" i="26"/>
  <c r="M308" i="26"/>
  <c r="L308" i="26"/>
  <c r="K308" i="26"/>
  <c r="J308" i="26"/>
  <c r="I308" i="26"/>
  <c r="H308" i="26"/>
  <c r="G308" i="26"/>
  <c r="F308" i="26"/>
  <c r="E308" i="26"/>
  <c r="D308" i="26"/>
  <c r="C308" i="26"/>
  <c r="N307" i="26"/>
  <c r="M307" i="26"/>
  <c r="L307" i="26"/>
  <c r="K307" i="26"/>
  <c r="J307" i="26"/>
  <c r="I307" i="26"/>
  <c r="H307" i="26"/>
  <c r="G307" i="26"/>
  <c r="F307" i="26"/>
  <c r="E307" i="26"/>
  <c r="D307" i="26"/>
  <c r="C307" i="26"/>
  <c r="N306" i="26"/>
  <c r="M306" i="26"/>
  <c r="L306" i="26"/>
  <c r="K306" i="26"/>
  <c r="J306" i="26"/>
  <c r="I306" i="26"/>
  <c r="H306" i="26"/>
  <c r="G306" i="26"/>
  <c r="F306" i="26"/>
  <c r="E306" i="26"/>
  <c r="D306" i="26"/>
  <c r="C306" i="26"/>
  <c r="N305" i="26"/>
  <c r="M305" i="26"/>
  <c r="L305" i="26"/>
  <c r="K305" i="26"/>
  <c r="J305" i="26"/>
  <c r="I305" i="26"/>
  <c r="H305" i="26"/>
  <c r="G305" i="26"/>
  <c r="F305" i="26"/>
  <c r="E305" i="26"/>
  <c r="D305" i="26"/>
  <c r="C305" i="26"/>
  <c r="M304" i="26"/>
  <c r="K304" i="26"/>
  <c r="I304" i="26"/>
  <c r="E304" i="26"/>
  <c r="M303" i="26"/>
  <c r="K303" i="26"/>
  <c r="I303" i="26"/>
  <c r="E303" i="26"/>
  <c r="N302" i="26"/>
  <c r="M302" i="26"/>
  <c r="L302" i="26"/>
  <c r="K302" i="26"/>
  <c r="J302" i="26"/>
  <c r="I302" i="26"/>
  <c r="H302" i="26"/>
  <c r="G302" i="26"/>
  <c r="F302" i="26"/>
  <c r="E302" i="26"/>
  <c r="D302" i="26"/>
  <c r="C302" i="26"/>
  <c r="N301" i="26"/>
  <c r="M301" i="26"/>
  <c r="K301" i="26"/>
  <c r="J301" i="26"/>
  <c r="I301" i="26"/>
  <c r="G301" i="26"/>
  <c r="F301" i="26"/>
  <c r="E301" i="26"/>
  <c r="C301" i="26"/>
  <c r="L299" i="26"/>
  <c r="H299" i="26"/>
  <c r="D299" i="26"/>
  <c r="N298" i="26"/>
  <c r="M298" i="26"/>
  <c r="L298" i="26"/>
  <c r="K298" i="26"/>
  <c r="J298" i="26"/>
  <c r="I298" i="26"/>
  <c r="H298" i="26"/>
  <c r="G298" i="26"/>
  <c r="F298" i="26"/>
  <c r="E298" i="26"/>
  <c r="D298" i="26"/>
  <c r="C298" i="26"/>
  <c r="N295" i="26"/>
  <c r="M295" i="26"/>
  <c r="L295" i="26"/>
  <c r="K295" i="26"/>
  <c r="J295" i="26"/>
  <c r="I295" i="26"/>
  <c r="H295" i="26"/>
  <c r="G295" i="26"/>
  <c r="F295" i="26"/>
  <c r="E295" i="26"/>
  <c r="D295" i="26"/>
  <c r="C295" i="26"/>
  <c r="N294" i="26"/>
  <c r="M294" i="26"/>
  <c r="L294" i="26"/>
  <c r="K294" i="26"/>
  <c r="J294" i="26"/>
  <c r="I294" i="26"/>
  <c r="H294" i="26"/>
  <c r="G294" i="26"/>
  <c r="F294" i="26"/>
  <c r="E294" i="26"/>
  <c r="D294" i="26"/>
  <c r="C294" i="26"/>
  <c r="N293" i="26"/>
  <c r="M293" i="26"/>
  <c r="L293" i="26"/>
  <c r="K293" i="26"/>
  <c r="J293" i="26"/>
  <c r="I293" i="26"/>
  <c r="H293" i="26"/>
  <c r="G293" i="26"/>
  <c r="F293" i="26"/>
  <c r="E293" i="26"/>
  <c r="D293" i="26"/>
  <c r="C293" i="26"/>
  <c r="N292" i="26"/>
  <c r="M292" i="26"/>
  <c r="L292" i="26"/>
  <c r="K292" i="26"/>
  <c r="J292" i="26"/>
  <c r="I292" i="26"/>
  <c r="H292" i="26"/>
  <c r="G292" i="26"/>
  <c r="F292" i="26"/>
  <c r="E292" i="26"/>
  <c r="D292" i="26"/>
  <c r="C292" i="26"/>
  <c r="N291" i="26"/>
  <c r="M291" i="26"/>
  <c r="L291" i="26"/>
  <c r="K291" i="26"/>
  <c r="J291" i="26"/>
  <c r="I291" i="26"/>
  <c r="H291" i="26"/>
  <c r="G291" i="26"/>
  <c r="F291" i="26"/>
  <c r="E291" i="26"/>
  <c r="D291" i="26"/>
  <c r="C291" i="26"/>
  <c r="N288" i="26"/>
  <c r="M288" i="26"/>
  <c r="L288" i="26"/>
  <c r="K288" i="26"/>
  <c r="J288" i="26"/>
  <c r="I288" i="26"/>
  <c r="H288" i="26"/>
  <c r="G288" i="26"/>
  <c r="F288" i="26"/>
  <c r="E288" i="26"/>
  <c r="D288" i="26"/>
  <c r="C288" i="26"/>
  <c r="K287" i="26"/>
  <c r="G286" i="26"/>
  <c r="N285" i="26"/>
  <c r="M285" i="26"/>
  <c r="J285" i="26"/>
  <c r="I285" i="26"/>
  <c r="F285" i="26"/>
  <c r="E285" i="26"/>
  <c r="N284" i="26"/>
  <c r="M284" i="26"/>
  <c r="L284" i="26"/>
  <c r="K284" i="26"/>
  <c r="I284" i="26"/>
  <c r="H284" i="26"/>
  <c r="G284" i="26"/>
  <c r="F284" i="26"/>
  <c r="E284" i="26"/>
  <c r="D284" i="26"/>
  <c r="C284" i="26"/>
  <c r="N280" i="26"/>
  <c r="M280" i="26"/>
  <c r="L280" i="26"/>
  <c r="K280" i="26"/>
  <c r="J280" i="26"/>
  <c r="I280" i="26"/>
  <c r="H280" i="26"/>
  <c r="G280" i="26"/>
  <c r="F280" i="26"/>
  <c r="E280" i="26"/>
  <c r="D280" i="26"/>
  <c r="C280" i="26"/>
  <c r="N279" i="26"/>
  <c r="M279" i="26"/>
  <c r="L279" i="26"/>
  <c r="K279" i="26"/>
  <c r="J279" i="26"/>
  <c r="I279" i="26"/>
  <c r="H279" i="26"/>
  <c r="G279" i="26"/>
  <c r="F279" i="26"/>
  <c r="E279" i="26"/>
  <c r="D279" i="26"/>
  <c r="C279" i="26"/>
  <c r="N278" i="26"/>
  <c r="M278" i="26"/>
  <c r="L278" i="26"/>
  <c r="K278" i="26"/>
  <c r="J278" i="26"/>
  <c r="I278" i="26"/>
  <c r="H278" i="26"/>
  <c r="G278" i="26"/>
  <c r="F278" i="26"/>
  <c r="E278" i="26"/>
  <c r="D278" i="26"/>
  <c r="C278" i="26"/>
  <c r="N277" i="26"/>
  <c r="M277" i="26"/>
  <c r="L277" i="26"/>
  <c r="K277" i="26"/>
  <c r="J277" i="26"/>
  <c r="I277" i="26"/>
  <c r="H277" i="26"/>
  <c r="G277" i="26"/>
  <c r="F277" i="26"/>
  <c r="E277" i="26"/>
  <c r="D277" i="26"/>
  <c r="C277" i="26"/>
  <c r="N274" i="26"/>
  <c r="M274" i="26"/>
  <c r="L274" i="26"/>
  <c r="K274" i="26"/>
  <c r="J274" i="26"/>
  <c r="I274" i="26"/>
  <c r="H274" i="26"/>
  <c r="G274" i="26"/>
  <c r="F274" i="26"/>
  <c r="E274" i="26"/>
  <c r="D274" i="26"/>
  <c r="C274" i="26"/>
  <c r="N273" i="26"/>
  <c r="M273" i="26"/>
  <c r="K273" i="26"/>
  <c r="J273" i="26"/>
  <c r="I273" i="26"/>
  <c r="G273" i="26"/>
  <c r="F273" i="26"/>
  <c r="E273" i="26"/>
  <c r="C273" i="26"/>
  <c r="L271" i="26"/>
  <c r="H271" i="26"/>
  <c r="D271" i="26"/>
  <c r="N270" i="26"/>
  <c r="M270" i="26"/>
  <c r="L270" i="26"/>
  <c r="K270" i="26"/>
  <c r="J270" i="26"/>
  <c r="I270" i="26"/>
  <c r="H270" i="26"/>
  <c r="G270" i="26"/>
  <c r="F270" i="26"/>
  <c r="E270" i="26"/>
  <c r="D270" i="26"/>
  <c r="C270" i="26"/>
  <c r="N265" i="26"/>
  <c r="M265" i="26"/>
  <c r="L265" i="26"/>
  <c r="K265" i="26"/>
  <c r="J265" i="26"/>
  <c r="I265" i="26"/>
  <c r="H265" i="26"/>
  <c r="G265" i="26"/>
  <c r="F265" i="26"/>
  <c r="E265" i="26"/>
  <c r="D265" i="26"/>
  <c r="C265" i="26"/>
  <c r="N264" i="26"/>
  <c r="M264" i="26"/>
  <c r="L264" i="26"/>
  <c r="K264" i="26"/>
  <c r="J264" i="26"/>
  <c r="I264" i="26"/>
  <c r="H264" i="26"/>
  <c r="G264" i="26"/>
  <c r="F264" i="26"/>
  <c r="E264" i="26"/>
  <c r="D264" i="26"/>
  <c r="C264" i="26"/>
  <c r="N263" i="26"/>
  <c r="M263" i="26"/>
  <c r="L263" i="26"/>
  <c r="K263" i="26"/>
  <c r="J263" i="26"/>
  <c r="I263" i="26"/>
  <c r="H263" i="26"/>
  <c r="G263" i="26"/>
  <c r="F263" i="26"/>
  <c r="E263" i="26"/>
  <c r="D263" i="26"/>
  <c r="C263" i="26"/>
  <c r="N260" i="26"/>
  <c r="M260" i="26"/>
  <c r="L260" i="26"/>
  <c r="K260" i="26"/>
  <c r="J260" i="26"/>
  <c r="I260" i="26"/>
  <c r="H260" i="26"/>
  <c r="G260" i="26"/>
  <c r="F260" i="26"/>
  <c r="E260" i="26"/>
  <c r="D260" i="26"/>
  <c r="C260" i="26"/>
  <c r="F259" i="26"/>
  <c r="D258" i="26"/>
  <c r="N256" i="26"/>
  <c r="M256" i="26"/>
  <c r="L256" i="26"/>
  <c r="K256" i="26"/>
  <c r="I256" i="26"/>
  <c r="H256" i="26"/>
  <c r="G256" i="26"/>
  <c r="E256" i="26"/>
  <c r="D256" i="26"/>
  <c r="C256" i="26"/>
  <c r="N254" i="26"/>
  <c r="L254" i="26"/>
  <c r="J254" i="26"/>
  <c r="H254" i="26"/>
  <c r="N253" i="26"/>
  <c r="M253" i="26"/>
  <c r="L253" i="26"/>
  <c r="K253" i="26"/>
  <c r="J253" i="26"/>
  <c r="I253" i="26"/>
  <c r="H253" i="26"/>
  <c r="G253" i="26"/>
  <c r="F253" i="26"/>
  <c r="E253" i="26"/>
  <c r="D253" i="26"/>
  <c r="C253" i="26"/>
  <c r="N252" i="26"/>
  <c r="M252" i="26"/>
  <c r="L252" i="26"/>
  <c r="K252" i="26"/>
  <c r="J252" i="26"/>
  <c r="I252" i="26"/>
  <c r="H252" i="26"/>
  <c r="G252" i="26"/>
  <c r="F252" i="26"/>
  <c r="E252" i="26"/>
  <c r="D252" i="26"/>
  <c r="C252" i="26"/>
  <c r="N251" i="26"/>
  <c r="M251" i="26"/>
  <c r="L251" i="26"/>
  <c r="K251" i="26"/>
  <c r="J251" i="26"/>
  <c r="I251" i="26"/>
  <c r="H251" i="26"/>
  <c r="G251" i="26"/>
  <c r="F251" i="26"/>
  <c r="E251" i="26"/>
  <c r="D251" i="26"/>
  <c r="C251" i="26"/>
  <c r="N250" i="26"/>
  <c r="M250" i="26"/>
  <c r="L250" i="26"/>
  <c r="K250" i="26"/>
  <c r="J250" i="26"/>
  <c r="I250" i="26"/>
  <c r="H250" i="26"/>
  <c r="G250" i="26"/>
  <c r="F250" i="26"/>
  <c r="E250" i="26"/>
  <c r="D250" i="26"/>
  <c r="C250" i="26"/>
  <c r="N249" i="26"/>
  <c r="M249" i="26"/>
  <c r="L249" i="26"/>
  <c r="K249" i="26"/>
  <c r="J249" i="26"/>
  <c r="I249" i="26"/>
  <c r="H249" i="26"/>
  <c r="G249" i="26"/>
  <c r="F249" i="26"/>
  <c r="E249" i="26"/>
  <c r="D249" i="26"/>
  <c r="C249" i="26"/>
  <c r="N248" i="26"/>
  <c r="L248" i="26"/>
  <c r="L247" i="26" s="1"/>
  <c r="J248" i="26"/>
  <c r="H248" i="26"/>
  <c r="H247" i="26" s="1"/>
  <c r="N247" i="26"/>
  <c r="J247" i="26"/>
  <c r="N246" i="26"/>
  <c r="M246" i="26"/>
  <c r="L246" i="26"/>
  <c r="K246" i="26"/>
  <c r="J246" i="26"/>
  <c r="I246" i="26"/>
  <c r="H246" i="26"/>
  <c r="G246" i="26"/>
  <c r="F246" i="26"/>
  <c r="E246" i="26"/>
  <c r="D246" i="26"/>
  <c r="C246" i="26"/>
  <c r="N245" i="26"/>
  <c r="L245" i="26"/>
  <c r="K245" i="26"/>
  <c r="J245" i="26"/>
  <c r="H245" i="26"/>
  <c r="G245" i="26"/>
  <c r="F245" i="26"/>
  <c r="D245" i="26"/>
  <c r="M243" i="26"/>
  <c r="I243" i="26"/>
  <c r="E243" i="26"/>
  <c r="N242" i="26"/>
  <c r="M242" i="26"/>
  <c r="L242" i="26"/>
  <c r="K242" i="26"/>
  <c r="J242" i="26"/>
  <c r="I242" i="26"/>
  <c r="H242" i="26"/>
  <c r="G242" i="26"/>
  <c r="F242" i="26"/>
  <c r="E242" i="26"/>
  <c r="D242" i="26"/>
  <c r="C242" i="26"/>
  <c r="N239" i="26"/>
  <c r="M239" i="26"/>
  <c r="L239" i="26"/>
  <c r="K239" i="26"/>
  <c r="J239" i="26"/>
  <c r="I239" i="26"/>
  <c r="H239" i="26"/>
  <c r="G239" i="26"/>
  <c r="F239" i="26"/>
  <c r="E239" i="26"/>
  <c r="D239" i="26"/>
  <c r="C239" i="26"/>
  <c r="N238" i="26"/>
  <c r="M238" i="26"/>
  <c r="L238" i="26"/>
  <c r="K238" i="26"/>
  <c r="J238" i="26"/>
  <c r="I238" i="26"/>
  <c r="H238" i="26"/>
  <c r="G238" i="26"/>
  <c r="F238" i="26"/>
  <c r="E238" i="26"/>
  <c r="D238" i="26"/>
  <c r="C238" i="26"/>
  <c r="N237" i="26"/>
  <c r="M237" i="26"/>
  <c r="L237" i="26"/>
  <c r="K237" i="26"/>
  <c r="J237" i="26"/>
  <c r="I237" i="26"/>
  <c r="H237" i="26"/>
  <c r="G237" i="26"/>
  <c r="F237" i="26"/>
  <c r="E237" i="26"/>
  <c r="D237" i="26"/>
  <c r="C237" i="26"/>
  <c r="N236" i="26"/>
  <c r="M236" i="26"/>
  <c r="L236" i="26"/>
  <c r="K236" i="26"/>
  <c r="J236" i="26"/>
  <c r="I236" i="26"/>
  <c r="H236" i="26"/>
  <c r="G236" i="26"/>
  <c r="F236" i="26"/>
  <c r="E236" i="26"/>
  <c r="D236" i="26"/>
  <c r="C236" i="26"/>
  <c r="N235" i="26"/>
  <c r="M235" i="26"/>
  <c r="L235" i="26"/>
  <c r="K235" i="26"/>
  <c r="J235" i="26"/>
  <c r="I235" i="26"/>
  <c r="H235" i="26"/>
  <c r="G235" i="26"/>
  <c r="F235" i="26"/>
  <c r="E235" i="26"/>
  <c r="D235" i="26"/>
  <c r="C235" i="26"/>
  <c r="N232" i="26"/>
  <c r="M232" i="26"/>
  <c r="L232" i="26"/>
  <c r="K232" i="26"/>
  <c r="J232" i="26"/>
  <c r="I232" i="26"/>
  <c r="H232" i="26"/>
  <c r="G232" i="26"/>
  <c r="F232" i="26"/>
  <c r="E232" i="26"/>
  <c r="D232" i="26"/>
  <c r="C232" i="26"/>
  <c r="N231" i="26"/>
  <c r="M231" i="26"/>
  <c r="K231" i="26"/>
  <c r="J231" i="26"/>
  <c r="I231" i="26"/>
  <c r="G231" i="26"/>
  <c r="F231" i="26"/>
  <c r="E231" i="26"/>
  <c r="C231" i="26"/>
  <c r="L229" i="26"/>
  <c r="H229" i="26"/>
  <c r="D229" i="26"/>
  <c r="N228" i="26"/>
  <c r="M228" i="26"/>
  <c r="L228" i="26"/>
  <c r="K228" i="26"/>
  <c r="J228" i="26"/>
  <c r="I228" i="26"/>
  <c r="H228" i="26"/>
  <c r="G228" i="26"/>
  <c r="F228" i="26"/>
  <c r="E228" i="26"/>
  <c r="D228" i="26"/>
  <c r="C228" i="26"/>
  <c r="M226" i="26"/>
  <c r="K226" i="26"/>
  <c r="I226" i="26"/>
  <c r="G226" i="26"/>
  <c r="E226" i="26"/>
  <c r="C226" i="26"/>
  <c r="N225" i="26"/>
  <c r="M225" i="26"/>
  <c r="L225" i="26"/>
  <c r="K225" i="26"/>
  <c r="J225" i="26"/>
  <c r="I225" i="26"/>
  <c r="H225" i="26"/>
  <c r="G225" i="26"/>
  <c r="F225" i="26"/>
  <c r="E225" i="26"/>
  <c r="D225" i="26"/>
  <c r="C225" i="26"/>
  <c r="N224" i="26"/>
  <c r="M224" i="26"/>
  <c r="L224" i="26"/>
  <c r="K224" i="26"/>
  <c r="J224" i="26"/>
  <c r="I224" i="26"/>
  <c r="H224" i="26"/>
  <c r="G224" i="26"/>
  <c r="F224" i="26"/>
  <c r="E224" i="26"/>
  <c r="D224" i="26"/>
  <c r="C224" i="26"/>
  <c r="N223" i="26"/>
  <c r="M223" i="26"/>
  <c r="L223" i="26"/>
  <c r="K223" i="26"/>
  <c r="J223" i="26"/>
  <c r="I223" i="26"/>
  <c r="H223" i="26"/>
  <c r="G223" i="26"/>
  <c r="F223" i="26"/>
  <c r="E223" i="26"/>
  <c r="D223" i="26"/>
  <c r="C223" i="26"/>
  <c r="N222" i="26"/>
  <c r="M222" i="26"/>
  <c r="L222" i="26"/>
  <c r="K222" i="26"/>
  <c r="J222" i="26"/>
  <c r="I222" i="26"/>
  <c r="H222" i="26"/>
  <c r="G222" i="26"/>
  <c r="F222" i="26"/>
  <c r="E222" i="26"/>
  <c r="D222" i="26"/>
  <c r="C222" i="26"/>
  <c r="N221" i="26"/>
  <c r="M221" i="26"/>
  <c r="L221" i="26"/>
  <c r="K221" i="26"/>
  <c r="J221" i="26"/>
  <c r="I221" i="26"/>
  <c r="H221" i="26"/>
  <c r="G221" i="26"/>
  <c r="F221" i="26"/>
  <c r="E221" i="26"/>
  <c r="D221" i="26"/>
  <c r="C221" i="26"/>
  <c r="M220" i="26"/>
  <c r="K220" i="26"/>
  <c r="I220" i="26"/>
  <c r="G220" i="26"/>
  <c r="E220" i="26"/>
  <c r="C220" i="26"/>
  <c r="M219" i="26"/>
  <c r="K219" i="26"/>
  <c r="I219" i="26"/>
  <c r="G219" i="26"/>
  <c r="E219" i="26"/>
  <c r="C219" i="26"/>
  <c r="N218" i="26"/>
  <c r="M218" i="26"/>
  <c r="L218" i="26"/>
  <c r="K218" i="26"/>
  <c r="J218" i="26"/>
  <c r="I218" i="26"/>
  <c r="H218" i="26"/>
  <c r="G218" i="26"/>
  <c r="F218" i="26"/>
  <c r="E218" i="26"/>
  <c r="D218" i="26"/>
  <c r="C218" i="26"/>
  <c r="N217" i="26"/>
  <c r="L217" i="26"/>
  <c r="J217" i="26"/>
  <c r="H217" i="26"/>
  <c r="F217" i="26"/>
  <c r="D217" i="26"/>
  <c r="N215" i="26"/>
  <c r="J215" i="26"/>
  <c r="F215" i="26"/>
  <c r="N214" i="26"/>
  <c r="M214" i="26"/>
  <c r="L214" i="26"/>
  <c r="K214" i="26"/>
  <c r="J214" i="26"/>
  <c r="I214" i="26"/>
  <c r="H214" i="26"/>
  <c r="G214" i="26"/>
  <c r="F214" i="26"/>
  <c r="E214" i="26"/>
  <c r="D214" i="26"/>
  <c r="C214" i="26"/>
  <c r="N212" i="26"/>
  <c r="L212" i="26"/>
  <c r="J212" i="26"/>
  <c r="H212" i="26"/>
  <c r="F212" i="26"/>
  <c r="D212" i="26"/>
  <c r="N211" i="26"/>
  <c r="M211" i="26"/>
  <c r="L211" i="26"/>
  <c r="K211" i="26"/>
  <c r="J211" i="26"/>
  <c r="I211" i="26"/>
  <c r="H211" i="26"/>
  <c r="G211" i="26"/>
  <c r="F211" i="26"/>
  <c r="E211" i="26"/>
  <c r="D211" i="26"/>
  <c r="C211" i="26"/>
  <c r="N210" i="26"/>
  <c r="M210" i="26"/>
  <c r="L210" i="26"/>
  <c r="K210" i="26"/>
  <c r="J210" i="26"/>
  <c r="I210" i="26"/>
  <c r="H210" i="26"/>
  <c r="G210" i="26"/>
  <c r="F210" i="26"/>
  <c r="E210" i="26"/>
  <c r="D210" i="26"/>
  <c r="C210" i="26"/>
  <c r="N209" i="26"/>
  <c r="M209" i="26"/>
  <c r="L209" i="26"/>
  <c r="K209" i="26"/>
  <c r="J209" i="26"/>
  <c r="I209" i="26"/>
  <c r="H209" i="26"/>
  <c r="G209" i="26"/>
  <c r="F209" i="26"/>
  <c r="E209" i="26"/>
  <c r="D209" i="26"/>
  <c r="C209" i="26"/>
  <c r="N208" i="26"/>
  <c r="M208" i="26"/>
  <c r="L208" i="26"/>
  <c r="K208" i="26"/>
  <c r="J208" i="26"/>
  <c r="I208" i="26"/>
  <c r="H208" i="26"/>
  <c r="G208" i="26"/>
  <c r="F208" i="26"/>
  <c r="E208" i="26"/>
  <c r="D208" i="26"/>
  <c r="C208" i="26"/>
  <c r="N207" i="26"/>
  <c r="M207" i="26"/>
  <c r="L207" i="26"/>
  <c r="K207" i="26"/>
  <c r="J207" i="26"/>
  <c r="I207" i="26"/>
  <c r="H207" i="26"/>
  <c r="G207" i="26"/>
  <c r="F207" i="26"/>
  <c r="E207" i="26"/>
  <c r="D207" i="26"/>
  <c r="C207" i="26"/>
  <c r="N206" i="26"/>
  <c r="L206" i="26"/>
  <c r="J206" i="26"/>
  <c r="H206" i="26"/>
  <c r="F206" i="26"/>
  <c r="D206" i="26"/>
  <c r="N205" i="26"/>
  <c r="L205" i="26"/>
  <c r="J205" i="26"/>
  <c r="H205" i="26"/>
  <c r="F205" i="26"/>
  <c r="D205" i="26"/>
  <c r="N204" i="26"/>
  <c r="M204" i="26"/>
  <c r="L204" i="26"/>
  <c r="K204" i="26"/>
  <c r="J204" i="26"/>
  <c r="I204" i="26"/>
  <c r="H204" i="26"/>
  <c r="G204" i="26"/>
  <c r="F204" i="26"/>
  <c r="E204" i="26"/>
  <c r="D204" i="26"/>
  <c r="C204" i="26"/>
  <c r="K203" i="26"/>
  <c r="G203" i="26"/>
  <c r="C203" i="26"/>
  <c r="M201" i="26"/>
  <c r="L201" i="26"/>
  <c r="I201" i="26"/>
  <c r="H201" i="26"/>
  <c r="E201" i="26"/>
  <c r="D201" i="26"/>
  <c r="N198" i="26"/>
  <c r="M198" i="26"/>
  <c r="L198" i="26"/>
  <c r="K198" i="26"/>
  <c r="J198" i="26"/>
  <c r="I198" i="26"/>
  <c r="H198" i="26"/>
  <c r="G198" i="26"/>
  <c r="F198" i="26"/>
  <c r="E198" i="26"/>
  <c r="D198" i="26"/>
  <c r="C198" i="26"/>
  <c r="N197" i="26"/>
  <c r="M197" i="26"/>
  <c r="L197" i="26"/>
  <c r="K197" i="26"/>
  <c r="J197" i="26"/>
  <c r="I197" i="26"/>
  <c r="H197" i="26"/>
  <c r="G197" i="26"/>
  <c r="F197" i="26"/>
  <c r="E197" i="26"/>
  <c r="D197" i="26"/>
  <c r="C197" i="26"/>
  <c r="N196" i="26"/>
  <c r="M196" i="26"/>
  <c r="L196" i="26"/>
  <c r="K196" i="26"/>
  <c r="J196" i="26"/>
  <c r="I196" i="26"/>
  <c r="H196" i="26"/>
  <c r="G196" i="26"/>
  <c r="F196" i="26"/>
  <c r="E196" i="26"/>
  <c r="D196" i="26"/>
  <c r="C196" i="26"/>
  <c r="N195" i="26"/>
  <c r="M195" i="26"/>
  <c r="L195" i="26"/>
  <c r="K195" i="26"/>
  <c r="J195" i="26"/>
  <c r="I195" i="26"/>
  <c r="H195" i="26"/>
  <c r="G195" i="26"/>
  <c r="F195" i="26"/>
  <c r="E195" i="26"/>
  <c r="D195" i="26"/>
  <c r="C195" i="26"/>
  <c r="N194" i="26"/>
  <c r="M194" i="26"/>
  <c r="L194" i="26"/>
  <c r="K194" i="26"/>
  <c r="J194" i="26"/>
  <c r="I194" i="26"/>
  <c r="H194" i="26"/>
  <c r="G194" i="26"/>
  <c r="F194" i="26"/>
  <c r="E194" i="26"/>
  <c r="D194" i="26"/>
  <c r="C194" i="26"/>
  <c r="N191" i="26"/>
  <c r="M191" i="26"/>
  <c r="L191" i="26"/>
  <c r="K191" i="26"/>
  <c r="J191" i="26"/>
  <c r="I191" i="26"/>
  <c r="H191" i="26"/>
  <c r="G191" i="26"/>
  <c r="F191" i="26"/>
  <c r="E191" i="26"/>
  <c r="D191" i="26"/>
  <c r="C191" i="26"/>
  <c r="N190" i="26"/>
  <c r="L190" i="26"/>
  <c r="K190" i="26"/>
  <c r="J190" i="26"/>
  <c r="H190" i="26"/>
  <c r="G190" i="26"/>
  <c r="F190" i="26"/>
  <c r="D190" i="26"/>
  <c r="M188" i="26"/>
  <c r="I188" i="26"/>
  <c r="E188" i="26"/>
  <c r="N185" i="26"/>
  <c r="M185" i="26"/>
  <c r="L185" i="26"/>
  <c r="K185" i="26"/>
  <c r="J185" i="26"/>
  <c r="I185" i="26"/>
  <c r="H185" i="26"/>
  <c r="G185" i="26"/>
  <c r="F185" i="26"/>
  <c r="E185" i="26"/>
  <c r="D185" i="26"/>
  <c r="C185" i="26"/>
  <c r="N184" i="26"/>
  <c r="M184" i="26"/>
  <c r="L184" i="26"/>
  <c r="K184" i="26"/>
  <c r="J184" i="26"/>
  <c r="I184" i="26"/>
  <c r="H184" i="26"/>
  <c r="G184" i="26"/>
  <c r="F184" i="26"/>
  <c r="E184" i="26"/>
  <c r="D184" i="26"/>
  <c r="C184" i="26"/>
  <c r="N183" i="26"/>
  <c r="M183" i="26"/>
  <c r="L183" i="26"/>
  <c r="K183" i="26"/>
  <c r="J183" i="26"/>
  <c r="I183" i="26"/>
  <c r="H183" i="26"/>
  <c r="G183" i="26"/>
  <c r="F183" i="26"/>
  <c r="E183" i="26"/>
  <c r="D183" i="26"/>
  <c r="C183" i="26"/>
  <c r="N182" i="26"/>
  <c r="M182" i="26"/>
  <c r="L182" i="26"/>
  <c r="K182" i="26"/>
  <c r="J182" i="26"/>
  <c r="I182" i="26"/>
  <c r="H182" i="26"/>
  <c r="G182" i="26"/>
  <c r="F182" i="26"/>
  <c r="E182" i="26"/>
  <c r="D182" i="26"/>
  <c r="C182" i="26"/>
  <c r="N181" i="26"/>
  <c r="M181" i="26"/>
  <c r="L181" i="26"/>
  <c r="K181" i="26"/>
  <c r="J181" i="26"/>
  <c r="I181" i="26"/>
  <c r="H181" i="26"/>
  <c r="G181" i="26"/>
  <c r="F181" i="26"/>
  <c r="E181" i="26"/>
  <c r="D181" i="26"/>
  <c r="C181" i="26"/>
  <c r="N178" i="26"/>
  <c r="M178" i="26"/>
  <c r="L178" i="26"/>
  <c r="K178" i="26"/>
  <c r="J178" i="26"/>
  <c r="I178" i="26"/>
  <c r="H178" i="26"/>
  <c r="G178" i="26"/>
  <c r="F178" i="26"/>
  <c r="E178" i="26"/>
  <c r="D178" i="26"/>
  <c r="C178" i="26"/>
  <c r="N177" i="26"/>
  <c r="M177" i="26"/>
  <c r="K177" i="26"/>
  <c r="J177" i="26"/>
  <c r="I177" i="26"/>
  <c r="G177" i="26"/>
  <c r="F177" i="26"/>
  <c r="E177" i="26"/>
  <c r="C177" i="26"/>
  <c r="L175" i="26"/>
  <c r="H175" i="26"/>
  <c r="D175" i="26"/>
  <c r="N172" i="26"/>
  <c r="M172" i="26"/>
  <c r="L172" i="26"/>
  <c r="K172" i="26"/>
  <c r="J172" i="26"/>
  <c r="I172" i="26"/>
  <c r="H172" i="26"/>
  <c r="G172" i="26"/>
  <c r="F172" i="26"/>
  <c r="E172" i="26"/>
  <c r="D172" i="26"/>
  <c r="C172" i="26"/>
  <c r="N171" i="26"/>
  <c r="M171" i="26"/>
  <c r="L171" i="26"/>
  <c r="K171" i="26"/>
  <c r="J171" i="26"/>
  <c r="I171" i="26"/>
  <c r="H171" i="26"/>
  <c r="G171" i="26"/>
  <c r="F171" i="26"/>
  <c r="E171" i="26"/>
  <c r="D171" i="26"/>
  <c r="C171" i="26"/>
  <c r="N170" i="26"/>
  <c r="M170" i="26"/>
  <c r="L170" i="26"/>
  <c r="K170" i="26"/>
  <c r="J170" i="26"/>
  <c r="I170" i="26"/>
  <c r="H170" i="26"/>
  <c r="G170" i="26"/>
  <c r="F170" i="26"/>
  <c r="E170" i="26"/>
  <c r="D170" i="26"/>
  <c r="C170" i="26"/>
  <c r="N169" i="26"/>
  <c r="M169" i="26"/>
  <c r="L169" i="26"/>
  <c r="K169" i="26"/>
  <c r="J169" i="26"/>
  <c r="I169" i="26"/>
  <c r="H169" i="26"/>
  <c r="G169" i="26"/>
  <c r="F169" i="26"/>
  <c r="E169" i="26"/>
  <c r="D169" i="26"/>
  <c r="C169" i="26"/>
  <c r="N168" i="26"/>
  <c r="M168" i="26"/>
  <c r="L168" i="26"/>
  <c r="K168" i="26"/>
  <c r="J168" i="26"/>
  <c r="I168" i="26"/>
  <c r="H168" i="26"/>
  <c r="G168" i="26"/>
  <c r="F168" i="26"/>
  <c r="E168" i="26"/>
  <c r="D168" i="26"/>
  <c r="C168" i="26"/>
  <c r="N165" i="26"/>
  <c r="M165" i="26"/>
  <c r="L165" i="26"/>
  <c r="K165" i="26"/>
  <c r="J165" i="26"/>
  <c r="I165" i="26"/>
  <c r="H165" i="26"/>
  <c r="G165" i="26"/>
  <c r="F165" i="26"/>
  <c r="E165" i="26"/>
  <c r="D165" i="26"/>
  <c r="C165" i="26"/>
  <c r="N164" i="26"/>
  <c r="L164" i="26"/>
  <c r="K164" i="26"/>
  <c r="J164" i="26"/>
  <c r="H164" i="26"/>
  <c r="G164" i="26"/>
  <c r="F164" i="26"/>
  <c r="D164" i="26"/>
  <c r="N162" i="26"/>
  <c r="M162" i="26"/>
  <c r="J162" i="26"/>
  <c r="I162" i="26"/>
  <c r="F162" i="26"/>
  <c r="E162" i="26"/>
  <c r="N160" i="26"/>
  <c r="L160" i="26"/>
  <c r="J160" i="26"/>
  <c r="H160" i="26"/>
  <c r="F160" i="26"/>
  <c r="D160" i="26"/>
  <c r="N159" i="26"/>
  <c r="M159" i="26"/>
  <c r="L159" i="26"/>
  <c r="K159" i="26"/>
  <c r="J159" i="26"/>
  <c r="I159" i="26"/>
  <c r="H159" i="26"/>
  <c r="G159" i="26"/>
  <c r="F159" i="26"/>
  <c r="E159" i="26"/>
  <c r="D159" i="26"/>
  <c r="C159" i="26"/>
  <c r="N158" i="26"/>
  <c r="M158" i="26"/>
  <c r="L158" i="26"/>
  <c r="K158" i="26"/>
  <c r="J158" i="26"/>
  <c r="I158" i="26"/>
  <c r="H158" i="26"/>
  <c r="G158" i="26"/>
  <c r="F158" i="26"/>
  <c r="E158" i="26"/>
  <c r="D158" i="26"/>
  <c r="C158" i="26"/>
  <c r="N157" i="26"/>
  <c r="M157" i="26"/>
  <c r="L157" i="26"/>
  <c r="K157" i="26"/>
  <c r="J157" i="26"/>
  <c r="I157" i="26"/>
  <c r="H157" i="26"/>
  <c r="G157" i="26"/>
  <c r="F157" i="26"/>
  <c r="E157" i="26"/>
  <c r="D157" i="26"/>
  <c r="C157" i="26"/>
  <c r="N156" i="26"/>
  <c r="M156" i="26"/>
  <c r="L156" i="26"/>
  <c r="K156" i="26"/>
  <c r="J156" i="26"/>
  <c r="I156" i="26"/>
  <c r="H156" i="26"/>
  <c r="G156" i="26"/>
  <c r="F156" i="26"/>
  <c r="E156" i="26"/>
  <c r="D156" i="26"/>
  <c r="C156" i="26"/>
  <c r="N155" i="26"/>
  <c r="M155" i="26"/>
  <c r="L155" i="26"/>
  <c r="K155" i="26"/>
  <c r="J155" i="26"/>
  <c r="I155" i="26"/>
  <c r="H155" i="26"/>
  <c r="G155" i="26"/>
  <c r="F155" i="26"/>
  <c r="E155" i="26"/>
  <c r="D155" i="26"/>
  <c r="C155" i="26"/>
  <c r="N154" i="26"/>
  <c r="L154" i="26"/>
  <c r="J154" i="26"/>
  <c r="H154" i="26"/>
  <c r="F154" i="26"/>
  <c r="D154" i="26"/>
  <c r="N153" i="26"/>
  <c r="L153" i="26"/>
  <c r="J153" i="26"/>
  <c r="H153" i="26"/>
  <c r="F153" i="26"/>
  <c r="D153" i="26"/>
  <c r="N152" i="26"/>
  <c r="M152" i="26"/>
  <c r="L152" i="26"/>
  <c r="K152" i="26"/>
  <c r="J152" i="26"/>
  <c r="I152" i="26"/>
  <c r="H152" i="26"/>
  <c r="G152" i="26"/>
  <c r="F152" i="26"/>
  <c r="E152" i="26"/>
  <c r="D152" i="26"/>
  <c r="C152" i="26"/>
  <c r="M151" i="26"/>
  <c r="K151" i="26"/>
  <c r="I151" i="26"/>
  <c r="G151" i="26"/>
  <c r="E151" i="26"/>
  <c r="C151" i="26"/>
  <c r="M147" i="26"/>
  <c r="K147" i="26"/>
  <c r="I147" i="26"/>
  <c r="G147" i="26"/>
  <c r="E147" i="26"/>
  <c r="C147" i="26"/>
  <c r="N146" i="26"/>
  <c r="M146" i="26"/>
  <c r="L146" i="26"/>
  <c r="K146" i="26"/>
  <c r="J146" i="26"/>
  <c r="I146" i="26"/>
  <c r="H146" i="26"/>
  <c r="G146" i="26"/>
  <c r="F146" i="26"/>
  <c r="E146" i="26"/>
  <c r="D146" i="26"/>
  <c r="C146" i="26"/>
  <c r="N145" i="26"/>
  <c r="M145" i="26"/>
  <c r="L145" i="26"/>
  <c r="K145" i="26"/>
  <c r="J145" i="26"/>
  <c r="I145" i="26"/>
  <c r="H145" i="26"/>
  <c r="G145" i="26"/>
  <c r="F145" i="26"/>
  <c r="E145" i="26"/>
  <c r="D145" i="26"/>
  <c r="C145" i="26"/>
  <c r="N144" i="26"/>
  <c r="M144" i="26"/>
  <c r="L144" i="26"/>
  <c r="K144" i="26"/>
  <c r="J144" i="26"/>
  <c r="I144" i="26"/>
  <c r="H144" i="26"/>
  <c r="G144" i="26"/>
  <c r="F144" i="26"/>
  <c r="E144" i="26"/>
  <c r="D144" i="26"/>
  <c r="C144" i="26"/>
  <c r="N143" i="26"/>
  <c r="M143" i="26"/>
  <c r="L143" i="26"/>
  <c r="K143" i="26"/>
  <c r="J143" i="26"/>
  <c r="I143" i="26"/>
  <c r="H143" i="26"/>
  <c r="G143" i="26"/>
  <c r="F143" i="26"/>
  <c r="E143" i="26"/>
  <c r="D143" i="26"/>
  <c r="C143" i="26"/>
  <c r="N142" i="26"/>
  <c r="M142" i="26"/>
  <c r="L142" i="26"/>
  <c r="K142" i="26"/>
  <c r="J142" i="26"/>
  <c r="I142" i="26"/>
  <c r="H142" i="26"/>
  <c r="G142" i="26"/>
  <c r="F142" i="26"/>
  <c r="E142" i="26"/>
  <c r="D142" i="26"/>
  <c r="C142" i="26"/>
  <c r="M141" i="26"/>
  <c r="K141" i="26"/>
  <c r="I141" i="26"/>
  <c r="G141" i="26"/>
  <c r="E141" i="26"/>
  <c r="C141" i="26"/>
  <c r="M140" i="26"/>
  <c r="K140" i="26"/>
  <c r="I140" i="26"/>
  <c r="G140" i="26"/>
  <c r="E140" i="26"/>
  <c r="C140" i="26"/>
  <c r="N139" i="26"/>
  <c r="M139" i="26"/>
  <c r="L139" i="26"/>
  <c r="K139" i="26"/>
  <c r="J139" i="26"/>
  <c r="I139" i="26"/>
  <c r="H139" i="26"/>
  <c r="G139" i="26"/>
  <c r="F139" i="26"/>
  <c r="E139" i="26"/>
  <c r="D139" i="26"/>
  <c r="C139" i="26"/>
  <c r="L136" i="26"/>
  <c r="K136" i="26"/>
  <c r="I136" i="26"/>
  <c r="H136" i="26"/>
  <c r="C136" i="26"/>
  <c r="N134" i="26"/>
  <c r="M134" i="26"/>
  <c r="J134" i="26"/>
  <c r="G134" i="26"/>
  <c r="F134" i="26"/>
  <c r="E134" i="26"/>
  <c r="D134" i="26"/>
  <c r="N133" i="26"/>
  <c r="M133" i="26"/>
  <c r="L133" i="26"/>
  <c r="K133" i="26"/>
  <c r="J133" i="26"/>
  <c r="I133" i="26"/>
  <c r="H133" i="26"/>
  <c r="G133" i="26"/>
  <c r="F133" i="26"/>
  <c r="E133" i="26"/>
  <c r="D133" i="26"/>
  <c r="C133" i="26"/>
  <c r="N132" i="26"/>
  <c r="M132" i="26"/>
  <c r="L132" i="26"/>
  <c r="K132" i="26"/>
  <c r="J132" i="26"/>
  <c r="I132" i="26"/>
  <c r="H132" i="26"/>
  <c r="G132" i="26"/>
  <c r="F132" i="26"/>
  <c r="E132" i="26"/>
  <c r="D132" i="26"/>
  <c r="C132" i="26"/>
  <c r="N131" i="26"/>
  <c r="M131" i="26"/>
  <c r="L131" i="26"/>
  <c r="K131" i="26"/>
  <c r="J131" i="26"/>
  <c r="I131" i="26"/>
  <c r="H131" i="26"/>
  <c r="G131" i="26"/>
  <c r="F131" i="26"/>
  <c r="E131" i="26"/>
  <c r="D131" i="26"/>
  <c r="C131" i="26"/>
  <c r="N130" i="26"/>
  <c r="M130" i="26"/>
  <c r="L130" i="26"/>
  <c r="K130" i="26"/>
  <c r="J130" i="26"/>
  <c r="I130" i="26"/>
  <c r="H130" i="26"/>
  <c r="G130" i="26"/>
  <c r="F130" i="26"/>
  <c r="E130" i="26"/>
  <c r="D130" i="26"/>
  <c r="C130" i="26"/>
  <c r="N129" i="26"/>
  <c r="M129" i="26"/>
  <c r="L129" i="26"/>
  <c r="K129" i="26"/>
  <c r="J129" i="26"/>
  <c r="I129" i="26"/>
  <c r="H129" i="26"/>
  <c r="G129" i="26"/>
  <c r="F129" i="26"/>
  <c r="E129" i="26"/>
  <c r="D129" i="26"/>
  <c r="C129" i="26"/>
  <c r="N128" i="26"/>
  <c r="M128" i="26"/>
  <c r="M127" i="26" s="1"/>
  <c r="J128" i="26"/>
  <c r="G128" i="26"/>
  <c r="F128" i="26"/>
  <c r="E128" i="26"/>
  <c r="E127" i="26" s="1"/>
  <c r="D128" i="26"/>
  <c r="N127" i="26"/>
  <c r="J127" i="26"/>
  <c r="G127" i="26"/>
  <c r="F127" i="26"/>
  <c r="D127" i="26"/>
  <c r="N126" i="26"/>
  <c r="M126" i="26"/>
  <c r="L126" i="26"/>
  <c r="K126" i="26"/>
  <c r="J126" i="26"/>
  <c r="I126" i="26"/>
  <c r="H126" i="26"/>
  <c r="G126" i="26"/>
  <c r="F126" i="26"/>
  <c r="E126" i="26"/>
  <c r="D126" i="26"/>
  <c r="C126" i="26"/>
  <c r="N125" i="26"/>
  <c r="M125" i="26"/>
  <c r="K125" i="26"/>
  <c r="J125" i="26"/>
  <c r="I125" i="26"/>
  <c r="G125" i="26"/>
  <c r="F125" i="26"/>
  <c r="E125" i="26"/>
  <c r="C125" i="26"/>
  <c r="L123" i="26"/>
  <c r="H123" i="26"/>
  <c r="D123" i="26"/>
  <c r="N120" i="26"/>
  <c r="M120" i="26"/>
  <c r="L120" i="26"/>
  <c r="K120" i="26"/>
  <c r="J120" i="26"/>
  <c r="I120" i="26"/>
  <c r="H120" i="26"/>
  <c r="G120" i="26"/>
  <c r="F120" i="26"/>
  <c r="E120" i="26"/>
  <c r="D120" i="26"/>
  <c r="C120" i="26"/>
  <c r="N119" i="26"/>
  <c r="M119" i="26"/>
  <c r="L119" i="26"/>
  <c r="K119" i="26"/>
  <c r="J119" i="26"/>
  <c r="I119" i="26"/>
  <c r="H119" i="26"/>
  <c r="G119" i="26"/>
  <c r="F119" i="26"/>
  <c r="E119" i="26"/>
  <c r="D119" i="26"/>
  <c r="C119" i="26"/>
  <c r="N118" i="26"/>
  <c r="M118" i="26"/>
  <c r="L118" i="26"/>
  <c r="K118" i="26"/>
  <c r="J118" i="26"/>
  <c r="I118" i="26"/>
  <c r="H118" i="26"/>
  <c r="G118" i="26"/>
  <c r="F118" i="26"/>
  <c r="E118" i="26"/>
  <c r="D118" i="26"/>
  <c r="C118" i="26"/>
  <c r="N117" i="26"/>
  <c r="M117" i="26"/>
  <c r="L117" i="26"/>
  <c r="K117" i="26"/>
  <c r="J117" i="26"/>
  <c r="I117" i="26"/>
  <c r="H117" i="26"/>
  <c r="G117" i="26"/>
  <c r="F117" i="26"/>
  <c r="E117" i="26"/>
  <c r="D117" i="26"/>
  <c r="C117" i="26"/>
  <c r="N116" i="26"/>
  <c r="M116" i="26"/>
  <c r="L116" i="26"/>
  <c r="K116" i="26"/>
  <c r="J116" i="26"/>
  <c r="I116" i="26"/>
  <c r="H116" i="26"/>
  <c r="G116" i="26"/>
  <c r="F116" i="26"/>
  <c r="E116" i="26"/>
  <c r="D116" i="26"/>
  <c r="C116" i="26"/>
  <c r="N113" i="26"/>
  <c r="M113" i="26"/>
  <c r="L113" i="26"/>
  <c r="K113" i="26"/>
  <c r="J113" i="26"/>
  <c r="I113" i="26"/>
  <c r="H113" i="26"/>
  <c r="G113" i="26"/>
  <c r="F113" i="26"/>
  <c r="E113" i="26"/>
  <c r="D113" i="26"/>
  <c r="C113" i="26"/>
  <c r="N112" i="26"/>
  <c r="L112" i="26"/>
  <c r="K112" i="26"/>
  <c r="J112" i="26"/>
  <c r="H112" i="26"/>
  <c r="G112" i="26"/>
  <c r="F112" i="26"/>
  <c r="D112" i="26"/>
  <c r="N110" i="26"/>
  <c r="M110" i="26"/>
  <c r="L110" i="26"/>
  <c r="K110" i="26"/>
  <c r="J110" i="26"/>
  <c r="I110" i="26"/>
  <c r="H110" i="26"/>
  <c r="G110" i="26"/>
  <c r="F110" i="26"/>
  <c r="E110" i="26"/>
  <c r="D110" i="26"/>
  <c r="C110" i="26"/>
  <c r="M109" i="26"/>
  <c r="I109" i="26"/>
  <c r="E109" i="26"/>
  <c r="N107" i="26"/>
  <c r="L107" i="26"/>
  <c r="J107" i="26"/>
  <c r="H107" i="26"/>
  <c r="F107" i="26"/>
  <c r="D107" i="26"/>
  <c r="N106" i="26"/>
  <c r="M106" i="26"/>
  <c r="L106" i="26"/>
  <c r="K106" i="26"/>
  <c r="J106" i="26"/>
  <c r="I106" i="26"/>
  <c r="H106" i="26"/>
  <c r="G106" i="26"/>
  <c r="F106" i="26"/>
  <c r="E106" i="26"/>
  <c r="D106" i="26"/>
  <c r="C106" i="26"/>
  <c r="N105" i="26"/>
  <c r="M105" i="26"/>
  <c r="L105" i="26"/>
  <c r="K105" i="26"/>
  <c r="J105" i="26"/>
  <c r="I105" i="26"/>
  <c r="H105" i="26"/>
  <c r="G105" i="26"/>
  <c r="F105" i="26"/>
  <c r="E105" i="26"/>
  <c r="D105" i="26"/>
  <c r="C105" i="26"/>
  <c r="N104" i="26"/>
  <c r="M104" i="26"/>
  <c r="L104" i="26"/>
  <c r="K104" i="26"/>
  <c r="J104" i="26"/>
  <c r="I104" i="26"/>
  <c r="H104" i="26"/>
  <c r="G104" i="26"/>
  <c r="F104" i="26"/>
  <c r="E104" i="26"/>
  <c r="D104" i="26"/>
  <c r="C104" i="26"/>
  <c r="N103" i="26"/>
  <c r="M103" i="26"/>
  <c r="L103" i="26"/>
  <c r="K103" i="26"/>
  <c r="J103" i="26"/>
  <c r="I103" i="26"/>
  <c r="H103" i="26"/>
  <c r="G103" i="26"/>
  <c r="F103" i="26"/>
  <c r="E103" i="26"/>
  <c r="D103" i="26"/>
  <c r="C103" i="26"/>
  <c r="N102" i="26"/>
  <c r="M102" i="26"/>
  <c r="L102" i="26"/>
  <c r="K102" i="26"/>
  <c r="J102" i="26"/>
  <c r="I102" i="26"/>
  <c r="H102" i="26"/>
  <c r="G102" i="26"/>
  <c r="F102" i="26"/>
  <c r="E102" i="26"/>
  <c r="D102" i="26"/>
  <c r="C102" i="26"/>
  <c r="N101" i="26"/>
  <c r="L101" i="26"/>
  <c r="J101" i="26"/>
  <c r="H101" i="26"/>
  <c r="F101" i="26"/>
  <c r="D101" i="26"/>
  <c r="N100" i="26"/>
  <c r="L100" i="26"/>
  <c r="J100" i="26"/>
  <c r="H100" i="26"/>
  <c r="F100" i="26"/>
  <c r="D100" i="26"/>
  <c r="N99" i="26"/>
  <c r="M99" i="26"/>
  <c r="L99" i="26"/>
  <c r="K99" i="26"/>
  <c r="J99" i="26"/>
  <c r="I99" i="26"/>
  <c r="H99" i="26"/>
  <c r="G99" i="26"/>
  <c r="F99" i="26"/>
  <c r="E99" i="26"/>
  <c r="D99" i="26"/>
  <c r="C99" i="26"/>
  <c r="N98" i="26"/>
  <c r="M98" i="26"/>
  <c r="K98" i="26"/>
  <c r="J98" i="26"/>
  <c r="I98" i="26"/>
  <c r="G98" i="26"/>
  <c r="F98" i="26"/>
  <c r="E98" i="26"/>
  <c r="C98" i="26"/>
  <c r="L96" i="26"/>
  <c r="H96" i="26"/>
  <c r="D96" i="26"/>
  <c r="M94" i="26"/>
  <c r="K94" i="26"/>
  <c r="I94" i="26"/>
  <c r="G94" i="26"/>
  <c r="E94" i="26"/>
  <c r="C94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N92" i="26"/>
  <c r="M92" i="26"/>
  <c r="L92" i="26"/>
  <c r="K92" i="26"/>
  <c r="J92" i="26"/>
  <c r="I92" i="26"/>
  <c r="H92" i="26"/>
  <c r="G92" i="26"/>
  <c r="F92" i="26"/>
  <c r="E92" i="26"/>
  <c r="D92" i="26"/>
  <c r="C92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N90" i="26"/>
  <c r="M90" i="26"/>
  <c r="L90" i="26"/>
  <c r="K90" i="26"/>
  <c r="J90" i="26"/>
  <c r="I90" i="26"/>
  <c r="H90" i="26"/>
  <c r="G90" i="26"/>
  <c r="F90" i="26"/>
  <c r="E90" i="26"/>
  <c r="D90" i="26"/>
  <c r="C90" i="26"/>
  <c r="N89" i="26"/>
  <c r="M89" i="26"/>
  <c r="L89" i="26"/>
  <c r="K89" i="26"/>
  <c r="J89" i="26"/>
  <c r="I89" i="26"/>
  <c r="H89" i="26"/>
  <c r="G89" i="26"/>
  <c r="F89" i="26"/>
  <c r="E89" i="26"/>
  <c r="D89" i="26"/>
  <c r="C89" i="26"/>
  <c r="M88" i="26"/>
  <c r="K88" i="26"/>
  <c r="I88" i="26"/>
  <c r="G88" i="26"/>
  <c r="E88" i="26"/>
  <c r="C88" i="26"/>
  <c r="M87" i="26"/>
  <c r="K87" i="26"/>
  <c r="I87" i="26"/>
  <c r="G87" i="26"/>
  <c r="E87" i="26"/>
  <c r="C87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N85" i="26"/>
  <c r="L85" i="26"/>
  <c r="K85" i="26"/>
  <c r="J85" i="26"/>
  <c r="H85" i="26"/>
  <c r="G85" i="26"/>
  <c r="F85" i="26"/>
  <c r="D85" i="26"/>
  <c r="N84" i="26"/>
  <c r="L84" i="26"/>
  <c r="J84" i="26"/>
  <c r="H84" i="26"/>
  <c r="F84" i="26"/>
  <c r="D84" i="26"/>
  <c r="N83" i="26"/>
  <c r="M83" i="26"/>
  <c r="J83" i="26"/>
  <c r="I83" i="26"/>
  <c r="F83" i="26"/>
  <c r="E83" i="26"/>
  <c r="N81" i="26"/>
  <c r="L81" i="26"/>
  <c r="J81" i="26"/>
  <c r="H81" i="26"/>
  <c r="F81" i="26"/>
  <c r="D81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N79" i="26"/>
  <c r="M79" i="26"/>
  <c r="L79" i="26"/>
  <c r="K79" i="26"/>
  <c r="J79" i="26"/>
  <c r="I79" i="26"/>
  <c r="H79" i="26"/>
  <c r="G79" i="26"/>
  <c r="F79" i="26"/>
  <c r="E79" i="26"/>
  <c r="D79" i="26"/>
  <c r="C79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N77" i="26"/>
  <c r="M77" i="26"/>
  <c r="L77" i="26"/>
  <c r="K77" i="26"/>
  <c r="J77" i="26"/>
  <c r="I77" i="26"/>
  <c r="H77" i="26"/>
  <c r="G77" i="26"/>
  <c r="F77" i="26"/>
  <c r="E77" i="26"/>
  <c r="D77" i="26"/>
  <c r="C77" i="26"/>
  <c r="N76" i="26"/>
  <c r="L76" i="26"/>
  <c r="J76" i="26"/>
  <c r="H76" i="26"/>
  <c r="F76" i="26"/>
  <c r="D76" i="26"/>
  <c r="N75" i="26"/>
  <c r="L75" i="26"/>
  <c r="J75" i="26"/>
  <c r="H75" i="26"/>
  <c r="F75" i="26"/>
  <c r="D75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N73" i="26"/>
  <c r="M73" i="26"/>
  <c r="K73" i="26"/>
  <c r="J73" i="26"/>
  <c r="I73" i="26"/>
  <c r="G73" i="26"/>
  <c r="F73" i="26"/>
  <c r="E73" i="26"/>
  <c r="C73" i="26"/>
  <c r="M72" i="26"/>
  <c r="K72" i="26"/>
  <c r="I72" i="26"/>
  <c r="G72" i="26"/>
  <c r="E72" i="26"/>
  <c r="C72" i="26"/>
  <c r="M71" i="26"/>
  <c r="L71" i="26"/>
  <c r="K71" i="26"/>
  <c r="I71" i="26"/>
  <c r="H71" i="26"/>
  <c r="G71" i="26"/>
  <c r="E71" i="26"/>
  <c r="D71" i="26"/>
  <c r="C71" i="26"/>
  <c r="C70" i="26"/>
  <c r="M69" i="26"/>
  <c r="K69" i="26"/>
  <c r="I69" i="26"/>
  <c r="G69" i="26"/>
  <c r="E69" i="26"/>
  <c r="C69" i="26"/>
  <c r="N68" i="26"/>
  <c r="M68" i="26"/>
  <c r="L68" i="26"/>
  <c r="K68" i="26"/>
  <c r="J68" i="26"/>
  <c r="I68" i="26"/>
  <c r="H68" i="26"/>
  <c r="G68" i="26"/>
  <c r="F68" i="26"/>
  <c r="E68" i="26"/>
  <c r="D68" i="26"/>
  <c r="C68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N66" i="26"/>
  <c r="M66" i="26"/>
  <c r="L66" i="26"/>
  <c r="K66" i="26"/>
  <c r="J66" i="26"/>
  <c r="I66" i="26"/>
  <c r="H66" i="26"/>
  <c r="G66" i="26"/>
  <c r="F66" i="26"/>
  <c r="E66" i="26"/>
  <c r="D66" i="26"/>
  <c r="C66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M63" i="26"/>
  <c r="K63" i="26"/>
  <c r="I63" i="26"/>
  <c r="G63" i="26"/>
  <c r="E63" i="26"/>
  <c r="C63" i="26"/>
  <c r="M62" i="26"/>
  <c r="K62" i="26"/>
  <c r="I62" i="26"/>
  <c r="G62" i="26"/>
  <c r="E62" i="26"/>
  <c r="C62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N60" i="26"/>
  <c r="L60" i="26"/>
  <c r="J60" i="26"/>
  <c r="H60" i="26"/>
  <c r="F60" i="26"/>
  <c r="D60" i="26"/>
  <c r="N59" i="26"/>
  <c r="L59" i="26"/>
  <c r="J59" i="26"/>
  <c r="H59" i="26"/>
  <c r="F59" i="26"/>
  <c r="D59" i="26"/>
  <c r="N58" i="26"/>
  <c r="J58" i="26"/>
  <c r="F58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N55" i="26"/>
  <c r="L55" i="26"/>
  <c r="J55" i="26"/>
  <c r="H55" i="26"/>
  <c r="F55" i="26"/>
  <c r="D55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N49" i="26"/>
  <c r="L49" i="26"/>
  <c r="J49" i="26"/>
  <c r="H49" i="26"/>
  <c r="F49" i="26"/>
  <c r="D49" i="26"/>
  <c r="N48" i="26"/>
  <c r="L48" i="26"/>
  <c r="J48" i="26"/>
  <c r="H48" i="26"/>
  <c r="F48" i="26"/>
  <c r="D48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M46" i="26"/>
  <c r="K46" i="26"/>
  <c r="I46" i="26"/>
  <c r="G46" i="26"/>
  <c r="E46" i="26"/>
  <c r="C46" i="26"/>
  <c r="M45" i="26"/>
  <c r="K45" i="26"/>
  <c r="I45" i="26"/>
  <c r="G45" i="26"/>
  <c r="E45" i="26"/>
  <c r="C45" i="26"/>
  <c r="M44" i="26"/>
  <c r="L44" i="26"/>
  <c r="K44" i="26"/>
  <c r="I44" i="26"/>
  <c r="H44" i="26"/>
  <c r="G44" i="26"/>
  <c r="E44" i="26"/>
  <c r="D44" i="26"/>
  <c r="C44" i="26"/>
  <c r="M43" i="26"/>
  <c r="K43" i="26"/>
  <c r="I43" i="26"/>
  <c r="G43" i="26"/>
  <c r="E43" i="26"/>
  <c r="C43" i="26"/>
  <c r="M42" i="26"/>
  <c r="K42" i="26"/>
  <c r="I42" i="26"/>
  <c r="G42" i="26"/>
  <c r="E42" i="26"/>
  <c r="C42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M36" i="26"/>
  <c r="K36" i="26"/>
  <c r="I36" i="26"/>
  <c r="G36" i="26"/>
  <c r="E36" i="26"/>
  <c r="C36" i="26"/>
  <c r="M35" i="26"/>
  <c r="K35" i="26"/>
  <c r="I35" i="26"/>
  <c r="G35" i="26"/>
  <c r="E35" i="26"/>
  <c r="C35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M33" i="26"/>
  <c r="K33" i="26"/>
  <c r="I33" i="26"/>
  <c r="G33" i="26"/>
  <c r="E33" i="26"/>
  <c r="C33" i="26"/>
  <c r="N31" i="26"/>
  <c r="L31" i="26"/>
  <c r="J31" i="26"/>
  <c r="H31" i="26"/>
  <c r="F31" i="26"/>
  <c r="D31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N21" i="26"/>
  <c r="K21" i="26"/>
  <c r="J21" i="26"/>
  <c r="G21" i="26"/>
  <c r="F21" i="26"/>
  <c r="M19" i="26"/>
  <c r="L19" i="26"/>
  <c r="I19" i="26"/>
  <c r="H19" i="26"/>
  <c r="E19" i="26"/>
  <c r="D19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E36" i="1" l="1"/>
  <c r="G20" i="25"/>
  <c r="J20" i="25" s="1"/>
  <c r="C16" i="26" s="1"/>
  <c r="C10" i="26" s="1"/>
  <c r="C9" i="26" s="1"/>
  <c r="Q20" i="25"/>
  <c r="T20" i="25" s="1"/>
  <c r="E16" i="26" s="1"/>
  <c r="E10" i="26" s="1"/>
  <c r="E9" i="26" s="1"/>
  <c r="AA20" i="25"/>
  <c r="AD20" i="25" s="1"/>
  <c r="G16" i="26" s="1"/>
  <c r="G10" i="26" s="1"/>
  <c r="G9" i="26" s="1"/>
  <c r="AK20" i="25"/>
  <c r="AN20" i="25" s="1"/>
  <c r="I16" i="26" s="1"/>
  <c r="I10" i="26" s="1"/>
  <c r="I9" i="26" s="1"/>
  <c r="AU20" i="25"/>
  <c r="AX20" i="25" s="1"/>
  <c r="K16" i="26" s="1"/>
  <c r="K10" i="26" s="1"/>
  <c r="K9" i="26" s="1"/>
  <c r="BE20" i="25"/>
  <c r="BH20" i="25" s="1"/>
  <c r="M16" i="26" s="1"/>
  <c r="M10" i="26" s="1"/>
  <c r="M9" i="26" s="1"/>
  <c r="G23" i="25"/>
  <c r="J23" i="25" s="1"/>
  <c r="C19" i="26" s="1"/>
  <c r="AA23" i="25"/>
  <c r="AD23" i="25" s="1"/>
  <c r="G19" i="26" s="1"/>
  <c r="AU23" i="25"/>
  <c r="AX23" i="25" s="1"/>
  <c r="K19" i="26" s="1"/>
  <c r="G24" i="25"/>
  <c r="J24" i="25" s="1"/>
  <c r="C20" i="26" s="1"/>
  <c r="Q24" i="25"/>
  <c r="T24" i="25" s="1"/>
  <c r="E20" i="26" s="1"/>
  <c r="AA24" i="25"/>
  <c r="AD24" i="25" s="1"/>
  <c r="G20" i="26" s="1"/>
  <c r="AK24" i="25"/>
  <c r="AN24" i="25" s="1"/>
  <c r="I20" i="26" s="1"/>
  <c r="AU24" i="25"/>
  <c r="AX24" i="25" s="1"/>
  <c r="K20" i="26" s="1"/>
  <c r="BE24" i="25"/>
  <c r="BH24" i="25" s="1"/>
  <c r="M20" i="26" s="1"/>
  <c r="G25" i="25"/>
  <c r="J25" i="25" s="1"/>
  <c r="C21" i="26" s="1"/>
  <c r="Q25" i="25"/>
  <c r="T25" i="25" s="1"/>
  <c r="E21" i="26" s="1"/>
  <c r="AK25" i="25"/>
  <c r="AN25" i="25" s="1"/>
  <c r="I21" i="26" s="1"/>
  <c r="BE25" i="25"/>
  <c r="BH25" i="25" s="1"/>
  <c r="M21" i="26" s="1"/>
  <c r="BQ27" i="25"/>
  <c r="L33" i="25"/>
  <c r="O33" i="25" s="1"/>
  <c r="D29" i="26" s="1"/>
  <c r="D24" i="26" s="1"/>
  <c r="D23" i="26" s="1"/>
  <c r="V33" i="25"/>
  <c r="Y33" i="25" s="1"/>
  <c r="F29" i="26" s="1"/>
  <c r="F24" i="26" s="1"/>
  <c r="F23" i="26" s="1"/>
  <c r="AF33" i="25"/>
  <c r="AI33" i="25" s="1"/>
  <c r="H29" i="26" s="1"/>
  <c r="H24" i="26" s="1"/>
  <c r="H23" i="26" s="1"/>
  <c r="AP33" i="25"/>
  <c r="AS33" i="25" s="1"/>
  <c r="J29" i="26" s="1"/>
  <c r="J24" i="26" s="1"/>
  <c r="J23" i="26" s="1"/>
  <c r="AZ33" i="25"/>
  <c r="BC33" i="25" s="1"/>
  <c r="L29" i="26" s="1"/>
  <c r="L24" i="26" s="1"/>
  <c r="L23" i="26" s="1"/>
  <c r="BJ33" i="25"/>
  <c r="BM33" i="25" s="1"/>
  <c r="N29" i="26" s="1"/>
  <c r="N24" i="26" s="1"/>
  <c r="N23" i="26" s="1"/>
  <c r="Q35" i="25"/>
  <c r="T35" i="25" s="1"/>
  <c r="AK35" i="25"/>
  <c r="AN35" i="25" s="1"/>
  <c r="BE35" i="25"/>
  <c r="BH35" i="25" s="1"/>
  <c r="L36" i="25"/>
  <c r="O36" i="25" s="1"/>
  <c r="D32" i="26" s="1"/>
  <c r="V36" i="25"/>
  <c r="Y36" i="25" s="1"/>
  <c r="F32" i="26" s="1"/>
  <c r="AF36" i="25"/>
  <c r="AI36" i="25" s="1"/>
  <c r="H32" i="26" s="1"/>
  <c r="AP36" i="25"/>
  <c r="AS36" i="25" s="1"/>
  <c r="J32" i="26" s="1"/>
  <c r="AZ36" i="25"/>
  <c r="BC36" i="25" s="1"/>
  <c r="L32" i="26" s="1"/>
  <c r="BJ36" i="25"/>
  <c r="BM36" i="25" s="1"/>
  <c r="N32" i="26" s="1"/>
  <c r="L37" i="25"/>
  <c r="O37" i="25" s="1"/>
  <c r="D33" i="26" s="1"/>
  <c r="V37" i="25"/>
  <c r="Y37" i="25" s="1"/>
  <c r="F33" i="26" s="1"/>
  <c r="AF37" i="25"/>
  <c r="AI37" i="25" s="1"/>
  <c r="H33" i="26" s="1"/>
  <c r="AP37" i="25"/>
  <c r="AS37" i="25" s="1"/>
  <c r="J33" i="26" s="1"/>
  <c r="AZ37" i="25"/>
  <c r="BC37" i="25" s="1"/>
  <c r="L33" i="26" s="1"/>
  <c r="BJ37" i="25"/>
  <c r="BM37" i="25" s="1"/>
  <c r="N33" i="26" s="1"/>
  <c r="AP50" i="25"/>
  <c r="AS50" i="25" s="1"/>
  <c r="J46" i="26" s="1"/>
  <c r="AP49" i="25"/>
  <c r="AS49" i="25" s="1"/>
  <c r="J45" i="26" s="1"/>
  <c r="AP46" i="25"/>
  <c r="AS46" i="25" s="1"/>
  <c r="J42" i="26" s="1"/>
  <c r="J36" i="26" s="1"/>
  <c r="J35" i="26" s="1"/>
  <c r="AP48" i="25"/>
  <c r="AS48" i="25" s="1"/>
  <c r="BQ52" i="25"/>
  <c r="G64" i="25"/>
  <c r="J64" i="25" s="1"/>
  <c r="C60" i="26" s="1"/>
  <c r="G63" i="25"/>
  <c r="J63" i="25" s="1"/>
  <c r="C59" i="26" s="1"/>
  <c r="G62" i="25"/>
  <c r="J62" i="25" s="1"/>
  <c r="C58" i="26" s="1"/>
  <c r="G59" i="25"/>
  <c r="J59" i="25" s="1"/>
  <c r="C55" i="26" s="1"/>
  <c r="C49" i="26" s="1"/>
  <c r="C48" i="26" s="1"/>
  <c r="AU64" i="25"/>
  <c r="AX64" i="25" s="1"/>
  <c r="K60" i="26" s="1"/>
  <c r="AU63" i="25"/>
  <c r="AX63" i="25" s="1"/>
  <c r="K59" i="26" s="1"/>
  <c r="AU62" i="25"/>
  <c r="AX62" i="25" s="1"/>
  <c r="K58" i="26" s="1"/>
  <c r="AU59" i="25"/>
  <c r="AX59" i="25" s="1"/>
  <c r="K55" i="26" s="1"/>
  <c r="K49" i="26" s="1"/>
  <c r="K48" i="26" s="1"/>
  <c r="Y86" i="25"/>
  <c r="F82" i="26" s="1"/>
  <c r="Y132" i="25"/>
  <c r="BM132" i="25"/>
  <c r="V23" i="25"/>
  <c r="Y23" i="25" s="1"/>
  <c r="F19" i="26" s="1"/>
  <c r="AP23" i="25"/>
  <c r="AS23" i="25" s="1"/>
  <c r="J19" i="26" s="1"/>
  <c r="BJ23" i="25"/>
  <c r="BM23" i="25" s="1"/>
  <c r="N19" i="26" s="1"/>
  <c r="BQ39" i="25"/>
  <c r="AF50" i="25"/>
  <c r="AI50" i="25" s="1"/>
  <c r="H46" i="26" s="1"/>
  <c r="AF49" i="25"/>
  <c r="AI49" i="25" s="1"/>
  <c r="H45" i="26" s="1"/>
  <c r="AF46" i="25"/>
  <c r="AI46" i="25" s="1"/>
  <c r="H42" i="26" s="1"/>
  <c r="H36" i="26" s="1"/>
  <c r="H35" i="26" s="1"/>
  <c r="AK62" i="25"/>
  <c r="AN62" i="25" s="1"/>
  <c r="I58" i="26" s="1"/>
  <c r="AK64" i="25"/>
  <c r="AN64" i="25" s="1"/>
  <c r="I60" i="26" s="1"/>
  <c r="AK63" i="25"/>
  <c r="AN63" i="25" s="1"/>
  <c r="I59" i="26" s="1"/>
  <c r="AK59" i="25"/>
  <c r="AN59" i="25" s="1"/>
  <c r="I55" i="26" s="1"/>
  <c r="I49" i="26" s="1"/>
  <c r="I48" i="26" s="1"/>
  <c r="Y60" i="25"/>
  <c r="F56" i="26" s="1"/>
  <c r="AX60" i="25"/>
  <c r="K56" i="26" s="1"/>
  <c r="AS86" i="25"/>
  <c r="J82" i="26" s="1"/>
  <c r="L20" i="25"/>
  <c r="O20" i="25" s="1"/>
  <c r="V20" i="25"/>
  <c r="Y20" i="25" s="1"/>
  <c r="AF20" i="25"/>
  <c r="AI20" i="25" s="1"/>
  <c r="AP20" i="25"/>
  <c r="AS20" i="25" s="1"/>
  <c r="AZ20" i="25"/>
  <c r="BC20" i="25" s="1"/>
  <c r="BJ20" i="25"/>
  <c r="BM20" i="25" s="1"/>
  <c r="L24" i="25"/>
  <c r="O24" i="25" s="1"/>
  <c r="D20" i="26" s="1"/>
  <c r="V24" i="25"/>
  <c r="Y24" i="25" s="1"/>
  <c r="F20" i="26" s="1"/>
  <c r="AF24" i="25"/>
  <c r="AI24" i="25" s="1"/>
  <c r="H20" i="26" s="1"/>
  <c r="AP24" i="25"/>
  <c r="AS24" i="25" s="1"/>
  <c r="J20" i="26" s="1"/>
  <c r="AZ24" i="25"/>
  <c r="BC24" i="25" s="1"/>
  <c r="L20" i="26" s="1"/>
  <c r="BJ24" i="25"/>
  <c r="BM24" i="25" s="1"/>
  <c r="N20" i="26" s="1"/>
  <c r="L25" i="25"/>
  <c r="O25" i="25" s="1"/>
  <c r="D21" i="26" s="1"/>
  <c r="AF25" i="25"/>
  <c r="AI25" i="25" s="1"/>
  <c r="H21" i="26" s="1"/>
  <c r="AZ25" i="25"/>
  <c r="BC25" i="25" s="1"/>
  <c r="L21" i="26" s="1"/>
  <c r="G33" i="25"/>
  <c r="J33" i="25" s="1"/>
  <c r="C29" i="26" s="1"/>
  <c r="C24" i="26" s="1"/>
  <c r="C23" i="26" s="1"/>
  <c r="Q33" i="25"/>
  <c r="T33" i="25" s="1"/>
  <c r="E29" i="26" s="1"/>
  <c r="E24" i="26" s="1"/>
  <c r="E23" i="26" s="1"/>
  <c r="AA33" i="25"/>
  <c r="AD33" i="25" s="1"/>
  <c r="G29" i="26" s="1"/>
  <c r="G24" i="26" s="1"/>
  <c r="G23" i="26" s="1"/>
  <c r="AK33" i="25"/>
  <c r="AN33" i="25" s="1"/>
  <c r="I29" i="26" s="1"/>
  <c r="I24" i="26" s="1"/>
  <c r="I23" i="26" s="1"/>
  <c r="AU33" i="25"/>
  <c r="AX33" i="25" s="1"/>
  <c r="K29" i="26" s="1"/>
  <c r="K24" i="26" s="1"/>
  <c r="K23" i="26" s="1"/>
  <c r="BE33" i="25"/>
  <c r="BH33" i="25" s="1"/>
  <c r="M29" i="26" s="1"/>
  <c r="M24" i="26" s="1"/>
  <c r="M23" i="26" s="1"/>
  <c r="G35" i="25"/>
  <c r="J35" i="25" s="1"/>
  <c r="AA35" i="25"/>
  <c r="AD35" i="25" s="1"/>
  <c r="AU35" i="25"/>
  <c r="AX35" i="25" s="1"/>
  <c r="G36" i="25"/>
  <c r="J36" i="25" s="1"/>
  <c r="C32" i="26" s="1"/>
  <c r="Q36" i="25"/>
  <c r="T36" i="25" s="1"/>
  <c r="E32" i="26" s="1"/>
  <c r="AA36" i="25"/>
  <c r="AD36" i="25" s="1"/>
  <c r="G32" i="26" s="1"/>
  <c r="AK36" i="25"/>
  <c r="AN36" i="25" s="1"/>
  <c r="I32" i="26" s="1"/>
  <c r="AU36" i="25"/>
  <c r="AX36" i="25" s="1"/>
  <c r="K32" i="26" s="1"/>
  <c r="BE36" i="25"/>
  <c r="BH36" i="25" s="1"/>
  <c r="M32" i="26" s="1"/>
  <c r="V50" i="25"/>
  <c r="Y50" i="25" s="1"/>
  <c r="F46" i="26" s="1"/>
  <c r="V49" i="25"/>
  <c r="Y49" i="25" s="1"/>
  <c r="F45" i="26" s="1"/>
  <c r="V46" i="25"/>
  <c r="Y46" i="25" s="1"/>
  <c r="V48" i="25"/>
  <c r="Y48" i="25" s="1"/>
  <c r="BJ50" i="25"/>
  <c r="BM50" i="25" s="1"/>
  <c r="N46" i="26" s="1"/>
  <c r="BJ49" i="25"/>
  <c r="BM49" i="25" s="1"/>
  <c r="N45" i="26" s="1"/>
  <c r="BJ46" i="25"/>
  <c r="BM46" i="25" s="1"/>
  <c r="BJ48" i="25"/>
  <c r="BM48" i="25" s="1"/>
  <c r="AI40" i="25"/>
  <c r="AA64" i="25"/>
  <c r="AD64" i="25" s="1"/>
  <c r="G60" i="26" s="1"/>
  <c r="AA63" i="25"/>
  <c r="AD63" i="25" s="1"/>
  <c r="G59" i="26" s="1"/>
  <c r="AA62" i="25"/>
  <c r="AD62" i="25" s="1"/>
  <c r="G58" i="26" s="1"/>
  <c r="AA59" i="25"/>
  <c r="AD59" i="25" s="1"/>
  <c r="G55" i="26" s="1"/>
  <c r="G49" i="26" s="1"/>
  <c r="G48" i="26" s="1"/>
  <c r="AS60" i="25"/>
  <c r="J56" i="26" s="1"/>
  <c r="T74" i="25"/>
  <c r="E70" i="26" s="1"/>
  <c r="AN74" i="25"/>
  <c r="I70" i="26" s="1"/>
  <c r="BH74" i="25"/>
  <c r="M70" i="26" s="1"/>
  <c r="AN67" i="25"/>
  <c r="AN66" i="25" s="1"/>
  <c r="AD74" i="25"/>
  <c r="G70" i="26" s="1"/>
  <c r="AS80" i="25"/>
  <c r="AS79" i="25" s="1"/>
  <c r="BM86" i="25"/>
  <c r="N82" i="26" s="1"/>
  <c r="AN92" i="25"/>
  <c r="O105" i="25"/>
  <c r="BC105" i="25"/>
  <c r="AD132" i="25"/>
  <c r="AS132" i="25"/>
  <c r="L50" i="25"/>
  <c r="O50" i="25" s="1"/>
  <c r="D46" i="26" s="1"/>
  <c r="L49" i="25"/>
  <c r="O49" i="25" s="1"/>
  <c r="D45" i="26" s="1"/>
  <c r="L46" i="25"/>
  <c r="O46" i="25" s="1"/>
  <c r="D42" i="26" s="1"/>
  <c r="D36" i="26" s="1"/>
  <c r="D35" i="26" s="1"/>
  <c r="AZ50" i="25"/>
  <c r="BC50" i="25" s="1"/>
  <c r="L46" i="26" s="1"/>
  <c r="AZ49" i="25"/>
  <c r="BC49" i="25" s="1"/>
  <c r="L45" i="26" s="1"/>
  <c r="AZ46" i="25"/>
  <c r="BC46" i="25" s="1"/>
  <c r="L42" i="26" s="1"/>
  <c r="L36" i="26" s="1"/>
  <c r="L35" i="26" s="1"/>
  <c r="AN40" i="25"/>
  <c r="AN39" i="25" s="1"/>
  <c r="Q62" i="25"/>
  <c r="T62" i="25" s="1"/>
  <c r="E58" i="26" s="1"/>
  <c r="Q64" i="25"/>
  <c r="T64" i="25" s="1"/>
  <c r="E60" i="26" s="1"/>
  <c r="Q63" i="25"/>
  <c r="T63" i="25" s="1"/>
  <c r="E59" i="26" s="1"/>
  <c r="Q59" i="25"/>
  <c r="T59" i="25" s="1"/>
  <c r="E55" i="26" s="1"/>
  <c r="E49" i="26" s="1"/>
  <c r="E48" i="26" s="1"/>
  <c r="BE62" i="25"/>
  <c r="BH62" i="25" s="1"/>
  <c r="M58" i="26" s="1"/>
  <c r="BE64" i="25"/>
  <c r="BH64" i="25" s="1"/>
  <c r="M60" i="26" s="1"/>
  <c r="BE63" i="25"/>
  <c r="BH63" i="25" s="1"/>
  <c r="M59" i="26" s="1"/>
  <c r="BE59" i="25"/>
  <c r="BH59" i="25" s="1"/>
  <c r="M55" i="26" s="1"/>
  <c r="M49" i="26" s="1"/>
  <c r="M48" i="26" s="1"/>
  <c r="J53" i="25"/>
  <c r="Y53" i="25"/>
  <c r="Y52" i="25" s="1"/>
  <c r="AX53" i="25"/>
  <c r="AX52" i="25" s="1"/>
  <c r="BM53" i="25"/>
  <c r="BM52" i="25" s="1"/>
  <c r="J60" i="25"/>
  <c r="C56" i="26" s="1"/>
  <c r="T60" i="25"/>
  <c r="E56" i="26" s="1"/>
  <c r="BM60" i="25"/>
  <c r="N56" i="26" s="1"/>
  <c r="AD67" i="25"/>
  <c r="AD66" i="25" s="1"/>
  <c r="AX74" i="25"/>
  <c r="K70" i="26" s="1"/>
  <c r="AI80" i="25"/>
  <c r="AD92" i="25"/>
  <c r="AS105" i="25"/>
  <c r="L62" i="25"/>
  <c r="O62" i="25" s="1"/>
  <c r="AF62" i="25"/>
  <c r="AI62" i="25" s="1"/>
  <c r="AZ62" i="25"/>
  <c r="BC62" i="25" s="1"/>
  <c r="V75" i="25"/>
  <c r="Y75" i="25" s="1"/>
  <c r="AP75" i="25"/>
  <c r="AS75" i="25" s="1"/>
  <c r="BJ75" i="25"/>
  <c r="BM75" i="25" s="1"/>
  <c r="L87" i="25"/>
  <c r="O87" i="25" s="1"/>
  <c r="AF87" i="25"/>
  <c r="AI87" i="25" s="1"/>
  <c r="AZ87" i="25"/>
  <c r="BC87" i="25" s="1"/>
  <c r="V100" i="25"/>
  <c r="Y100" i="25" s="1"/>
  <c r="AP100" i="25"/>
  <c r="AS100" i="25" s="1"/>
  <c r="BJ100" i="25"/>
  <c r="BM100" i="25" s="1"/>
  <c r="L113" i="25"/>
  <c r="O113" i="25" s="1"/>
  <c r="AF113" i="25"/>
  <c r="AI113" i="25" s="1"/>
  <c r="AZ113" i="25"/>
  <c r="BC113" i="25" s="1"/>
  <c r="V127" i="25"/>
  <c r="Y127" i="25" s="1"/>
  <c r="AP127" i="25"/>
  <c r="AS127" i="25" s="1"/>
  <c r="BJ127" i="25"/>
  <c r="BM127" i="25" s="1"/>
  <c r="L140" i="25"/>
  <c r="O140" i="25" s="1"/>
  <c r="AA140" i="25"/>
  <c r="AD140" i="25" s="1"/>
  <c r="AP140" i="25"/>
  <c r="AS140" i="25" s="1"/>
  <c r="L141" i="25"/>
  <c r="O141" i="25" s="1"/>
  <c r="D137" i="26" s="1"/>
  <c r="AF141" i="25"/>
  <c r="AI141" i="25" s="1"/>
  <c r="H137" i="26" s="1"/>
  <c r="AZ141" i="25"/>
  <c r="BC141" i="25" s="1"/>
  <c r="L137" i="26" s="1"/>
  <c r="L142" i="25"/>
  <c r="O142" i="25" s="1"/>
  <c r="D138" i="26" s="1"/>
  <c r="AF142" i="25"/>
  <c r="AI142" i="25" s="1"/>
  <c r="H138" i="26" s="1"/>
  <c r="AZ142" i="25"/>
  <c r="BC142" i="25" s="1"/>
  <c r="L138" i="26" s="1"/>
  <c r="AP155" i="25"/>
  <c r="AS155" i="25" s="1"/>
  <c r="J151" i="26" s="1"/>
  <c r="AP154" i="25"/>
  <c r="AS154" i="25" s="1"/>
  <c r="J150" i="26" s="1"/>
  <c r="AP151" i="25"/>
  <c r="AS151" i="25" s="1"/>
  <c r="AP153" i="25"/>
  <c r="AS153" i="25" s="1"/>
  <c r="AI158" i="25"/>
  <c r="L73" i="25"/>
  <c r="O73" i="25" s="1"/>
  <c r="D69" i="26" s="1"/>
  <c r="D63" i="26" s="1"/>
  <c r="D62" i="26" s="1"/>
  <c r="V73" i="25"/>
  <c r="Y73" i="25" s="1"/>
  <c r="AF73" i="25"/>
  <c r="AI73" i="25" s="1"/>
  <c r="H69" i="26" s="1"/>
  <c r="H63" i="26" s="1"/>
  <c r="H62" i="26" s="1"/>
  <c r="AP73" i="25"/>
  <c r="AS73" i="25" s="1"/>
  <c r="AZ73" i="25"/>
  <c r="BC73" i="25" s="1"/>
  <c r="L69" i="26" s="1"/>
  <c r="L63" i="26" s="1"/>
  <c r="L62" i="26" s="1"/>
  <c r="BJ73" i="25"/>
  <c r="BM73" i="25" s="1"/>
  <c r="L76" i="25"/>
  <c r="O76" i="25" s="1"/>
  <c r="D72" i="26" s="1"/>
  <c r="V76" i="25"/>
  <c r="Y76" i="25" s="1"/>
  <c r="F72" i="26" s="1"/>
  <c r="AF76" i="25"/>
  <c r="AI76" i="25" s="1"/>
  <c r="H72" i="26" s="1"/>
  <c r="AP76" i="25"/>
  <c r="AS76" i="25" s="1"/>
  <c r="J72" i="26" s="1"/>
  <c r="AZ76" i="25"/>
  <c r="BC76" i="25" s="1"/>
  <c r="L72" i="26" s="1"/>
  <c r="BJ76" i="25"/>
  <c r="BM76" i="25" s="1"/>
  <c r="N72" i="26" s="1"/>
  <c r="L77" i="25"/>
  <c r="O77" i="25" s="1"/>
  <c r="D73" i="26" s="1"/>
  <c r="AF77" i="25"/>
  <c r="AI77" i="25" s="1"/>
  <c r="H73" i="26" s="1"/>
  <c r="AZ77" i="25"/>
  <c r="BC77" i="25" s="1"/>
  <c r="L73" i="26" s="1"/>
  <c r="G85" i="25"/>
  <c r="J85" i="25" s="1"/>
  <c r="C81" i="26" s="1"/>
  <c r="C76" i="26" s="1"/>
  <c r="C75" i="26" s="1"/>
  <c r="Q85" i="25"/>
  <c r="T85" i="25" s="1"/>
  <c r="AA85" i="25"/>
  <c r="AD85" i="25" s="1"/>
  <c r="G81" i="26" s="1"/>
  <c r="G76" i="26" s="1"/>
  <c r="G75" i="26" s="1"/>
  <c r="AK85" i="25"/>
  <c r="AN85" i="25" s="1"/>
  <c r="AU85" i="25"/>
  <c r="AX85" i="25" s="1"/>
  <c r="K81" i="26" s="1"/>
  <c r="K76" i="26" s="1"/>
  <c r="K75" i="26" s="1"/>
  <c r="BE85" i="25"/>
  <c r="BH85" i="25" s="1"/>
  <c r="G87" i="25"/>
  <c r="J87" i="25" s="1"/>
  <c r="AA87" i="25"/>
  <c r="AD87" i="25" s="1"/>
  <c r="AU87" i="25"/>
  <c r="AX87" i="25" s="1"/>
  <c r="G88" i="25"/>
  <c r="J88" i="25" s="1"/>
  <c r="C84" i="26" s="1"/>
  <c r="Q88" i="25"/>
  <c r="T88" i="25" s="1"/>
  <c r="E84" i="26" s="1"/>
  <c r="AA88" i="25"/>
  <c r="AD88" i="25" s="1"/>
  <c r="G84" i="26" s="1"/>
  <c r="AK88" i="25"/>
  <c r="AN88" i="25" s="1"/>
  <c r="I84" i="26" s="1"/>
  <c r="AU88" i="25"/>
  <c r="AX88" i="25" s="1"/>
  <c r="K84" i="26" s="1"/>
  <c r="BE88" i="25"/>
  <c r="BH88" i="25" s="1"/>
  <c r="M84" i="26" s="1"/>
  <c r="G89" i="25"/>
  <c r="J89" i="25" s="1"/>
  <c r="C85" i="26" s="1"/>
  <c r="Q89" i="25"/>
  <c r="T89" i="25" s="1"/>
  <c r="E85" i="26" s="1"/>
  <c r="AK89" i="25"/>
  <c r="AN89" i="25" s="1"/>
  <c r="I85" i="26" s="1"/>
  <c r="BE89" i="25"/>
  <c r="BH89" i="25" s="1"/>
  <c r="M85" i="26" s="1"/>
  <c r="BQ91" i="25"/>
  <c r="L98" i="25"/>
  <c r="O98" i="25" s="1"/>
  <c r="D94" i="26" s="1"/>
  <c r="D88" i="26" s="1"/>
  <c r="D87" i="26" s="1"/>
  <c r="V98" i="25"/>
  <c r="Y98" i="25" s="1"/>
  <c r="AF98" i="25"/>
  <c r="AI98" i="25" s="1"/>
  <c r="H94" i="26" s="1"/>
  <c r="H88" i="26" s="1"/>
  <c r="H87" i="26" s="1"/>
  <c r="AP98" i="25"/>
  <c r="AS98" i="25" s="1"/>
  <c r="AZ98" i="25"/>
  <c r="BC98" i="25" s="1"/>
  <c r="L94" i="26" s="1"/>
  <c r="L88" i="26" s="1"/>
  <c r="L87" i="26" s="1"/>
  <c r="BJ98" i="25"/>
  <c r="BM98" i="25" s="1"/>
  <c r="Q100" i="25"/>
  <c r="T100" i="25" s="1"/>
  <c r="AK100" i="25"/>
  <c r="AN100" i="25" s="1"/>
  <c r="BE100" i="25"/>
  <c r="BH100" i="25" s="1"/>
  <c r="L101" i="25"/>
  <c r="O101" i="25" s="1"/>
  <c r="D97" i="26" s="1"/>
  <c r="V101" i="25"/>
  <c r="Y101" i="25" s="1"/>
  <c r="F97" i="26" s="1"/>
  <c r="AF101" i="25"/>
  <c r="AI101" i="25" s="1"/>
  <c r="H97" i="26" s="1"/>
  <c r="AP101" i="25"/>
  <c r="AS101" i="25" s="1"/>
  <c r="J97" i="26" s="1"/>
  <c r="AZ101" i="25"/>
  <c r="BC101" i="25" s="1"/>
  <c r="L97" i="26" s="1"/>
  <c r="BJ101" i="25"/>
  <c r="BM101" i="25" s="1"/>
  <c r="N97" i="26" s="1"/>
  <c r="L102" i="25"/>
  <c r="O102" i="25" s="1"/>
  <c r="D98" i="26" s="1"/>
  <c r="AF102" i="25"/>
  <c r="AI102" i="25" s="1"/>
  <c r="H98" i="26" s="1"/>
  <c r="AZ102" i="25"/>
  <c r="BC102" i="25" s="1"/>
  <c r="L98" i="26" s="1"/>
  <c r="G111" i="25"/>
  <c r="J111" i="25" s="1"/>
  <c r="C107" i="26" s="1"/>
  <c r="C101" i="26" s="1"/>
  <c r="C100" i="26" s="1"/>
  <c r="Q111" i="25"/>
  <c r="T111" i="25" s="1"/>
  <c r="E107" i="26" s="1"/>
  <c r="E101" i="26" s="1"/>
  <c r="E100" i="26" s="1"/>
  <c r="AA111" i="25"/>
  <c r="AD111" i="25" s="1"/>
  <c r="G107" i="26" s="1"/>
  <c r="G101" i="26" s="1"/>
  <c r="G100" i="26" s="1"/>
  <c r="AK111" i="25"/>
  <c r="AN111" i="25" s="1"/>
  <c r="I107" i="26" s="1"/>
  <c r="I101" i="26" s="1"/>
  <c r="I100" i="26" s="1"/>
  <c r="AU111" i="25"/>
  <c r="AX111" i="25" s="1"/>
  <c r="K107" i="26" s="1"/>
  <c r="K101" i="26" s="1"/>
  <c r="K100" i="26" s="1"/>
  <c r="BE111" i="25"/>
  <c r="BH111" i="25" s="1"/>
  <c r="M107" i="26" s="1"/>
  <c r="M101" i="26" s="1"/>
  <c r="M100" i="26" s="1"/>
  <c r="G113" i="25"/>
  <c r="J113" i="25" s="1"/>
  <c r="AA113" i="25"/>
  <c r="AD113" i="25" s="1"/>
  <c r="AU113" i="25"/>
  <c r="AX113" i="25" s="1"/>
  <c r="G115" i="25"/>
  <c r="J115" i="25" s="1"/>
  <c r="C111" i="26" s="1"/>
  <c r="Q115" i="25"/>
  <c r="T115" i="25" s="1"/>
  <c r="E111" i="26" s="1"/>
  <c r="AA115" i="25"/>
  <c r="AD115" i="25" s="1"/>
  <c r="G111" i="26" s="1"/>
  <c r="AK115" i="25"/>
  <c r="AN115" i="25" s="1"/>
  <c r="I111" i="26" s="1"/>
  <c r="AU115" i="25"/>
  <c r="AX115" i="25" s="1"/>
  <c r="K111" i="26" s="1"/>
  <c r="BE115" i="25"/>
  <c r="BH115" i="25" s="1"/>
  <c r="M111" i="26" s="1"/>
  <c r="G116" i="25"/>
  <c r="J116" i="25" s="1"/>
  <c r="C112" i="26" s="1"/>
  <c r="Q116" i="25"/>
  <c r="T116" i="25" s="1"/>
  <c r="E112" i="26" s="1"/>
  <c r="AK116" i="25"/>
  <c r="AN116" i="25" s="1"/>
  <c r="I112" i="26" s="1"/>
  <c r="BE116" i="25"/>
  <c r="BH116" i="25" s="1"/>
  <c r="M112" i="26" s="1"/>
  <c r="BQ118" i="25"/>
  <c r="L125" i="25"/>
  <c r="O125" i="25" s="1"/>
  <c r="D121" i="26" s="1"/>
  <c r="D115" i="26" s="1"/>
  <c r="D114" i="26" s="1"/>
  <c r="V125" i="25"/>
  <c r="Y125" i="25" s="1"/>
  <c r="AF125" i="25"/>
  <c r="AI125" i="25" s="1"/>
  <c r="H121" i="26" s="1"/>
  <c r="H115" i="26" s="1"/>
  <c r="H114" i="26" s="1"/>
  <c r="AP125" i="25"/>
  <c r="AS125" i="25" s="1"/>
  <c r="AZ125" i="25"/>
  <c r="BC125" i="25" s="1"/>
  <c r="L121" i="26" s="1"/>
  <c r="L115" i="26" s="1"/>
  <c r="L114" i="26" s="1"/>
  <c r="BJ125" i="25"/>
  <c r="BM125" i="25" s="1"/>
  <c r="Q127" i="25"/>
  <c r="T127" i="25" s="1"/>
  <c r="AK127" i="25"/>
  <c r="AN127" i="25" s="1"/>
  <c r="BE127" i="25"/>
  <c r="BH127" i="25" s="1"/>
  <c r="L128" i="25"/>
  <c r="O128" i="25" s="1"/>
  <c r="D124" i="26" s="1"/>
  <c r="V128" i="25"/>
  <c r="Y128" i="25" s="1"/>
  <c r="F124" i="26" s="1"/>
  <c r="AF128" i="25"/>
  <c r="AI128" i="25" s="1"/>
  <c r="H124" i="26" s="1"/>
  <c r="AP128" i="25"/>
  <c r="AS128" i="25" s="1"/>
  <c r="J124" i="26" s="1"/>
  <c r="AZ128" i="25"/>
  <c r="BC128" i="25" s="1"/>
  <c r="L124" i="26" s="1"/>
  <c r="BJ128" i="25"/>
  <c r="BM128" i="25" s="1"/>
  <c r="N124" i="26" s="1"/>
  <c r="L129" i="25"/>
  <c r="O129" i="25" s="1"/>
  <c r="D125" i="26" s="1"/>
  <c r="AF129" i="25"/>
  <c r="AI129" i="25" s="1"/>
  <c r="H125" i="26" s="1"/>
  <c r="AZ129" i="25"/>
  <c r="BC129" i="25" s="1"/>
  <c r="L125" i="26" s="1"/>
  <c r="G138" i="25"/>
  <c r="J138" i="25" s="1"/>
  <c r="C134" i="26" s="1"/>
  <c r="C128" i="26" s="1"/>
  <c r="C127" i="26" s="1"/>
  <c r="AK138" i="25"/>
  <c r="AN138" i="25" s="1"/>
  <c r="AU138" i="25"/>
  <c r="AX138" i="25" s="1"/>
  <c r="K134" i="26" s="1"/>
  <c r="K128" i="26" s="1"/>
  <c r="K127" i="26" s="1"/>
  <c r="BJ140" i="25"/>
  <c r="BM140" i="25" s="1"/>
  <c r="AF153" i="25"/>
  <c r="AI153" i="25" s="1"/>
  <c r="AF155" i="25"/>
  <c r="AI155" i="25" s="1"/>
  <c r="H151" i="26" s="1"/>
  <c r="AF154" i="25"/>
  <c r="AI154" i="25" s="1"/>
  <c r="H150" i="26" s="1"/>
  <c r="AF151" i="25"/>
  <c r="AI151" i="25" s="1"/>
  <c r="H147" i="26" s="1"/>
  <c r="H141" i="26" s="1"/>
  <c r="H140" i="26" s="1"/>
  <c r="T145" i="25"/>
  <c r="BH145" i="25"/>
  <c r="Y158" i="25"/>
  <c r="BM158" i="25"/>
  <c r="V113" i="25"/>
  <c r="Y113" i="25" s="1"/>
  <c r="AP113" i="25"/>
  <c r="AS113" i="25" s="1"/>
  <c r="BJ113" i="25"/>
  <c r="BM113" i="25" s="1"/>
  <c r="V140" i="25"/>
  <c r="Y140" i="25" s="1"/>
  <c r="V141" i="25"/>
  <c r="Y141" i="25" s="1"/>
  <c r="F137" i="26" s="1"/>
  <c r="AP141" i="25"/>
  <c r="AS141" i="25" s="1"/>
  <c r="J137" i="26" s="1"/>
  <c r="BJ141" i="25"/>
  <c r="BM141" i="25" s="1"/>
  <c r="N137" i="26" s="1"/>
  <c r="V142" i="25"/>
  <c r="Y142" i="25" s="1"/>
  <c r="F138" i="26" s="1"/>
  <c r="AP142" i="25"/>
  <c r="AS142" i="25" s="1"/>
  <c r="J138" i="26" s="1"/>
  <c r="BJ142" i="25"/>
  <c r="BM142" i="25" s="1"/>
  <c r="N138" i="26" s="1"/>
  <c r="V155" i="25"/>
  <c r="Y155" i="25" s="1"/>
  <c r="F151" i="26" s="1"/>
  <c r="V154" i="25"/>
  <c r="Y154" i="25" s="1"/>
  <c r="F150" i="26" s="1"/>
  <c r="V151" i="25"/>
  <c r="Y151" i="25" s="1"/>
  <c r="F147" i="26" s="1"/>
  <c r="F141" i="26" s="1"/>
  <c r="F140" i="26" s="1"/>
  <c r="V153" i="25"/>
  <c r="Y153" i="25" s="1"/>
  <c r="BJ155" i="25"/>
  <c r="BM155" i="25" s="1"/>
  <c r="N151" i="26" s="1"/>
  <c r="BJ154" i="25"/>
  <c r="BM154" i="25" s="1"/>
  <c r="N150" i="26" s="1"/>
  <c r="BJ151" i="25"/>
  <c r="BM151" i="25" s="1"/>
  <c r="N147" i="26" s="1"/>
  <c r="N141" i="26" s="1"/>
  <c r="N140" i="26" s="1"/>
  <c r="BJ153" i="25"/>
  <c r="BM153" i="25" s="1"/>
  <c r="AI145" i="25"/>
  <c r="G100" i="25"/>
  <c r="J100" i="25" s="1"/>
  <c r="AA100" i="25"/>
  <c r="AD100" i="25" s="1"/>
  <c r="AU100" i="25"/>
  <c r="AX100" i="25" s="1"/>
  <c r="G101" i="25"/>
  <c r="J101" i="25" s="1"/>
  <c r="C97" i="26" s="1"/>
  <c r="Q101" i="25"/>
  <c r="T101" i="25" s="1"/>
  <c r="E97" i="26" s="1"/>
  <c r="AA101" i="25"/>
  <c r="AD101" i="25" s="1"/>
  <c r="G97" i="26" s="1"/>
  <c r="AK101" i="25"/>
  <c r="AN101" i="25" s="1"/>
  <c r="I97" i="26" s="1"/>
  <c r="AU101" i="25"/>
  <c r="AX101" i="25" s="1"/>
  <c r="K97" i="26" s="1"/>
  <c r="BE101" i="25"/>
  <c r="BH101" i="25" s="1"/>
  <c r="M97" i="26" s="1"/>
  <c r="L115" i="25"/>
  <c r="O115" i="25" s="1"/>
  <c r="D111" i="26" s="1"/>
  <c r="V115" i="25"/>
  <c r="Y115" i="25" s="1"/>
  <c r="F111" i="26" s="1"/>
  <c r="AF115" i="25"/>
  <c r="AI115" i="25" s="1"/>
  <c r="H111" i="26" s="1"/>
  <c r="AP115" i="25"/>
  <c r="AS115" i="25" s="1"/>
  <c r="J111" i="26" s="1"/>
  <c r="AZ115" i="25"/>
  <c r="BC115" i="25" s="1"/>
  <c r="L111" i="26" s="1"/>
  <c r="BJ115" i="25"/>
  <c r="BM115" i="25" s="1"/>
  <c r="N111" i="26" s="1"/>
  <c r="G125" i="25"/>
  <c r="J125" i="25" s="1"/>
  <c r="C121" i="26" s="1"/>
  <c r="C115" i="26" s="1"/>
  <c r="C114" i="26" s="1"/>
  <c r="Q125" i="25"/>
  <c r="T125" i="25" s="1"/>
  <c r="E121" i="26" s="1"/>
  <c r="E115" i="26" s="1"/>
  <c r="E114" i="26" s="1"/>
  <c r="AA125" i="25"/>
  <c r="AD125" i="25" s="1"/>
  <c r="G121" i="26" s="1"/>
  <c r="G115" i="26" s="1"/>
  <c r="G114" i="26" s="1"/>
  <c r="AK125" i="25"/>
  <c r="AN125" i="25" s="1"/>
  <c r="I121" i="26" s="1"/>
  <c r="I115" i="26" s="1"/>
  <c r="I114" i="26" s="1"/>
  <c r="AU125" i="25"/>
  <c r="AX125" i="25" s="1"/>
  <c r="K121" i="26" s="1"/>
  <c r="K115" i="26" s="1"/>
  <c r="K114" i="26" s="1"/>
  <c r="BE125" i="25"/>
  <c r="BH125" i="25" s="1"/>
  <c r="M121" i="26" s="1"/>
  <c r="M115" i="26" s="1"/>
  <c r="M114" i="26" s="1"/>
  <c r="G127" i="25"/>
  <c r="J127" i="25" s="1"/>
  <c r="AA127" i="25"/>
  <c r="AD127" i="25" s="1"/>
  <c r="AU127" i="25"/>
  <c r="AX127" i="25" s="1"/>
  <c r="G128" i="25"/>
  <c r="J128" i="25" s="1"/>
  <c r="C124" i="26" s="1"/>
  <c r="Q128" i="25"/>
  <c r="T128" i="25" s="1"/>
  <c r="E124" i="26" s="1"/>
  <c r="AA128" i="25"/>
  <c r="AD128" i="25" s="1"/>
  <c r="G124" i="26" s="1"/>
  <c r="AK128" i="25"/>
  <c r="AN128" i="25" s="1"/>
  <c r="I124" i="26" s="1"/>
  <c r="AU128" i="25"/>
  <c r="AX128" i="25" s="1"/>
  <c r="K124" i="26" s="1"/>
  <c r="BE128" i="25"/>
  <c r="BH128" i="25" s="1"/>
  <c r="M124" i="26" s="1"/>
  <c r="G142" i="25"/>
  <c r="J142" i="25" s="1"/>
  <c r="C138" i="26" s="1"/>
  <c r="G141" i="25"/>
  <c r="J141" i="25" s="1"/>
  <c r="C137" i="26" s="1"/>
  <c r="Q142" i="25"/>
  <c r="T142" i="25" s="1"/>
  <c r="E138" i="26" s="1"/>
  <c r="Q141" i="25"/>
  <c r="T141" i="25" s="1"/>
  <c r="E137" i="26" s="1"/>
  <c r="AA142" i="25"/>
  <c r="AD142" i="25" s="1"/>
  <c r="G138" i="26" s="1"/>
  <c r="AA141" i="25"/>
  <c r="AD141" i="25" s="1"/>
  <c r="G137" i="26" s="1"/>
  <c r="AK142" i="25"/>
  <c r="AN142" i="25" s="1"/>
  <c r="I138" i="26" s="1"/>
  <c r="AK141" i="25"/>
  <c r="AN141" i="25" s="1"/>
  <c r="I137" i="26" s="1"/>
  <c r="AU142" i="25"/>
  <c r="AX142" i="25" s="1"/>
  <c r="K138" i="26" s="1"/>
  <c r="AU141" i="25"/>
  <c r="AX141" i="25" s="1"/>
  <c r="K137" i="26" s="1"/>
  <c r="BE142" i="25"/>
  <c r="BH142" i="25" s="1"/>
  <c r="M138" i="26" s="1"/>
  <c r="BE141" i="25"/>
  <c r="BH141" i="25" s="1"/>
  <c r="M137" i="26" s="1"/>
  <c r="BQ131" i="25"/>
  <c r="AF138" i="25"/>
  <c r="AI138" i="25" s="1"/>
  <c r="H134" i="26" s="1"/>
  <c r="H128" i="26" s="1"/>
  <c r="H127" i="26" s="1"/>
  <c r="AZ138" i="25"/>
  <c r="BC138" i="25" s="1"/>
  <c r="L134" i="26" s="1"/>
  <c r="L128" i="26" s="1"/>
  <c r="L127" i="26" s="1"/>
  <c r="Q140" i="25"/>
  <c r="T140" i="25" s="1"/>
  <c r="BE140" i="25"/>
  <c r="BH140" i="25" s="1"/>
  <c r="L153" i="25"/>
  <c r="O153" i="25" s="1"/>
  <c r="L155" i="25"/>
  <c r="O155" i="25" s="1"/>
  <c r="D151" i="26" s="1"/>
  <c r="L154" i="25"/>
  <c r="O154" i="25" s="1"/>
  <c r="D150" i="26" s="1"/>
  <c r="L151" i="25"/>
  <c r="O151" i="25" s="1"/>
  <c r="D147" i="26" s="1"/>
  <c r="D141" i="26" s="1"/>
  <c r="D140" i="26" s="1"/>
  <c r="AZ153" i="25"/>
  <c r="BC153" i="25" s="1"/>
  <c r="AZ155" i="25"/>
  <c r="BC155" i="25" s="1"/>
  <c r="L151" i="26" s="1"/>
  <c r="AZ154" i="25"/>
  <c r="BC154" i="25" s="1"/>
  <c r="L150" i="26" s="1"/>
  <c r="AZ151" i="25"/>
  <c r="BC151" i="25" s="1"/>
  <c r="L147" i="26" s="1"/>
  <c r="L141" i="26" s="1"/>
  <c r="L140" i="26" s="1"/>
  <c r="L166" i="25"/>
  <c r="O166" i="25" s="1"/>
  <c r="AF166" i="25"/>
  <c r="AI166" i="25" s="1"/>
  <c r="AZ166" i="25"/>
  <c r="BC166" i="25" s="1"/>
  <c r="V179" i="25"/>
  <c r="Y179" i="25" s="1"/>
  <c r="AP179" i="25"/>
  <c r="AS179" i="25" s="1"/>
  <c r="BJ179" i="25"/>
  <c r="BM179" i="25" s="1"/>
  <c r="L192" i="25"/>
  <c r="O192" i="25" s="1"/>
  <c r="AF192" i="25"/>
  <c r="AI192" i="25" s="1"/>
  <c r="AZ192" i="25"/>
  <c r="BC192" i="25" s="1"/>
  <c r="Q219" i="25"/>
  <c r="T219" i="25" s="1"/>
  <c r="E215" i="26" s="1"/>
  <c r="Q221" i="25"/>
  <c r="T221" i="25" s="1"/>
  <c r="E217" i="26" s="1"/>
  <c r="Q220" i="25"/>
  <c r="T220" i="25" s="1"/>
  <c r="E216" i="26" s="1"/>
  <c r="Q216" i="25"/>
  <c r="T216" i="25" s="1"/>
  <c r="BE219" i="25"/>
  <c r="BH219" i="25" s="1"/>
  <c r="M215" i="26" s="1"/>
  <c r="BE221" i="25"/>
  <c r="BH221" i="25" s="1"/>
  <c r="M217" i="26" s="1"/>
  <c r="BE220" i="25"/>
  <c r="BH220" i="25" s="1"/>
  <c r="M216" i="26" s="1"/>
  <c r="BE216" i="25"/>
  <c r="BH216" i="25" s="1"/>
  <c r="Y210" i="25"/>
  <c r="BM210" i="25"/>
  <c r="AN224" i="25"/>
  <c r="BQ144" i="25"/>
  <c r="Q153" i="25"/>
  <c r="T153" i="25" s="1"/>
  <c r="AK153" i="25"/>
  <c r="AN153" i="25" s="1"/>
  <c r="BE153" i="25"/>
  <c r="BH153" i="25" s="1"/>
  <c r="G164" i="25"/>
  <c r="J164" i="25" s="1"/>
  <c r="C160" i="26" s="1"/>
  <c r="C154" i="26" s="1"/>
  <c r="C153" i="26" s="1"/>
  <c r="Q164" i="25"/>
  <c r="T164" i="25" s="1"/>
  <c r="E160" i="26" s="1"/>
  <c r="E154" i="26" s="1"/>
  <c r="E153" i="26" s="1"/>
  <c r="AA164" i="25"/>
  <c r="AD164" i="25" s="1"/>
  <c r="G160" i="26" s="1"/>
  <c r="G154" i="26" s="1"/>
  <c r="G153" i="26" s="1"/>
  <c r="AK164" i="25"/>
  <c r="AN164" i="25" s="1"/>
  <c r="I160" i="26" s="1"/>
  <c r="I154" i="26" s="1"/>
  <c r="I153" i="26" s="1"/>
  <c r="AU164" i="25"/>
  <c r="AX164" i="25" s="1"/>
  <c r="K160" i="26" s="1"/>
  <c r="K154" i="26" s="1"/>
  <c r="K153" i="26" s="1"/>
  <c r="BE164" i="25"/>
  <c r="BH164" i="25" s="1"/>
  <c r="M160" i="26" s="1"/>
  <c r="M154" i="26" s="1"/>
  <c r="M153" i="26" s="1"/>
  <c r="G166" i="25"/>
  <c r="J166" i="25" s="1"/>
  <c r="AA166" i="25"/>
  <c r="AD166" i="25" s="1"/>
  <c r="AU166" i="25"/>
  <c r="AX166" i="25" s="1"/>
  <c r="G167" i="25"/>
  <c r="J167" i="25" s="1"/>
  <c r="C163" i="26" s="1"/>
  <c r="Q167" i="25"/>
  <c r="T167" i="25" s="1"/>
  <c r="E163" i="26" s="1"/>
  <c r="AA167" i="25"/>
  <c r="AD167" i="25" s="1"/>
  <c r="G163" i="26" s="1"/>
  <c r="AK167" i="25"/>
  <c r="AN167" i="25" s="1"/>
  <c r="I163" i="26" s="1"/>
  <c r="AU167" i="25"/>
  <c r="AX167" i="25" s="1"/>
  <c r="K163" i="26" s="1"/>
  <c r="BE167" i="25"/>
  <c r="BH167" i="25" s="1"/>
  <c r="M163" i="26" s="1"/>
  <c r="G168" i="25"/>
  <c r="J168" i="25" s="1"/>
  <c r="C164" i="26" s="1"/>
  <c r="Q168" i="25"/>
  <c r="T168" i="25" s="1"/>
  <c r="E164" i="26" s="1"/>
  <c r="AK168" i="25"/>
  <c r="AN168" i="25" s="1"/>
  <c r="I164" i="26" s="1"/>
  <c r="BE168" i="25"/>
  <c r="BH168" i="25" s="1"/>
  <c r="M164" i="26" s="1"/>
  <c r="BQ170" i="25"/>
  <c r="L177" i="25"/>
  <c r="O177" i="25" s="1"/>
  <c r="D173" i="26" s="1"/>
  <c r="D167" i="26" s="1"/>
  <c r="D166" i="26" s="1"/>
  <c r="V177" i="25"/>
  <c r="Y177" i="25" s="1"/>
  <c r="AF177" i="25"/>
  <c r="AI177" i="25" s="1"/>
  <c r="H173" i="26" s="1"/>
  <c r="H167" i="26" s="1"/>
  <c r="H166" i="26" s="1"/>
  <c r="AP177" i="25"/>
  <c r="AS177" i="25" s="1"/>
  <c r="AZ177" i="25"/>
  <c r="BC177" i="25" s="1"/>
  <c r="L173" i="26" s="1"/>
  <c r="L167" i="26" s="1"/>
  <c r="L166" i="26" s="1"/>
  <c r="BJ177" i="25"/>
  <c r="BM177" i="25" s="1"/>
  <c r="Q179" i="25"/>
  <c r="T179" i="25" s="1"/>
  <c r="AK179" i="25"/>
  <c r="AN179" i="25" s="1"/>
  <c r="BE179" i="25"/>
  <c r="BH179" i="25" s="1"/>
  <c r="L180" i="25"/>
  <c r="O180" i="25" s="1"/>
  <c r="D176" i="26" s="1"/>
  <c r="V180" i="25"/>
  <c r="Y180" i="25" s="1"/>
  <c r="F176" i="26" s="1"/>
  <c r="AF180" i="25"/>
  <c r="AI180" i="25" s="1"/>
  <c r="H176" i="26" s="1"/>
  <c r="AP180" i="25"/>
  <c r="AS180" i="25" s="1"/>
  <c r="J176" i="26" s="1"/>
  <c r="AZ180" i="25"/>
  <c r="BC180" i="25" s="1"/>
  <c r="L176" i="26" s="1"/>
  <c r="BJ180" i="25"/>
  <c r="BM180" i="25" s="1"/>
  <c r="N176" i="26" s="1"/>
  <c r="L181" i="25"/>
  <c r="O181" i="25" s="1"/>
  <c r="D177" i="26" s="1"/>
  <c r="AF181" i="25"/>
  <c r="AI181" i="25" s="1"/>
  <c r="H177" i="26" s="1"/>
  <c r="AZ181" i="25"/>
  <c r="BC181" i="25" s="1"/>
  <c r="L177" i="26" s="1"/>
  <c r="G190" i="25"/>
  <c r="J190" i="25" s="1"/>
  <c r="C186" i="26" s="1"/>
  <c r="C180" i="26" s="1"/>
  <c r="C179" i="26" s="1"/>
  <c r="Q190" i="25"/>
  <c r="T190" i="25" s="1"/>
  <c r="E186" i="26" s="1"/>
  <c r="E180" i="26" s="1"/>
  <c r="E179" i="26" s="1"/>
  <c r="AA190" i="25"/>
  <c r="AD190" i="25" s="1"/>
  <c r="G186" i="26" s="1"/>
  <c r="G180" i="26" s="1"/>
  <c r="G179" i="26" s="1"/>
  <c r="AK190" i="25"/>
  <c r="AN190" i="25" s="1"/>
  <c r="I186" i="26" s="1"/>
  <c r="I180" i="26" s="1"/>
  <c r="I179" i="26" s="1"/>
  <c r="AU190" i="25"/>
  <c r="AX190" i="25" s="1"/>
  <c r="K186" i="26" s="1"/>
  <c r="K180" i="26" s="1"/>
  <c r="K179" i="26" s="1"/>
  <c r="BE190" i="25"/>
  <c r="BH190" i="25" s="1"/>
  <c r="M186" i="26" s="1"/>
  <c r="M180" i="26" s="1"/>
  <c r="M179" i="26" s="1"/>
  <c r="G192" i="25"/>
  <c r="J192" i="25" s="1"/>
  <c r="AA192" i="25"/>
  <c r="AD192" i="25" s="1"/>
  <c r="AU192" i="25"/>
  <c r="AX192" i="25" s="1"/>
  <c r="G193" i="25"/>
  <c r="J193" i="25" s="1"/>
  <c r="C189" i="26" s="1"/>
  <c r="Q193" i="25"/>
  <c r="T193" i="25" s="1"/>
  <c r="E189" i="26" s="1"/>
  <c r="AA193" i="25"/>
  <c r="AD193" i="25" s="1"/>
  <c r="G189" i="26" s="1"/>
  <c r="AK193" i="25"/>
  <c r="AN193" i="25" s="1"/>
  <c r="I189" i="26" s="1"/>
  <c r="AU193" i="25"/>
  <c r="AX193" i="25" s="1"/>
  <c r="K189" i="26" s="1"/>
  <c r="BE193" i="25"/>
  <c r="BH193" i="25" s="1"/>
  <c r="M189" i="26" s="1"/>
  <c r="G194" i="25"/>
  <c r="J194" i="25" s="1"/>
  <c r="C190" i="26" s="1"/>
  <c r="Q194" i="25"/>
  <c r="T194" i="25" s="1"/>
  <c r="E190" i="26" s="1"/>
  <c r="AK194" i="25"/>
  <c r="AN194" i="25" s="1"/>
  <c r="I190" i="26" s="1"/>
  <c r="BE194" i="25"/>
  <c r="BH194" i="25" s="1"/>
  <c r="M190" i="26" s="1"/>
  <c r="BQ196" i="25"/>
  <c r="G203" i="25"/>
  <c r="J203" i="25" s="1"/>
  <c r="C199" i="26" s="1"/>
  <c r="C193" i="26" s="1"/>
  <c r="C192" i="26" s="1"/>
  <c r="AA203" i="25"/>
  <c r="AD203" i="25" s="1"/>
  <c r="G199" i="26" s="1"/>
  <c r="G193" i="26" s="1"/>
  <c r="G192" i="26" s="1"/>
  <c r="AU203" i="25"/>
  <c r="AX203" i="25" s="1"/>
  <c r="K199" i="26" s="1"/>
  <c r="K193" i="26" s="1"/>
  <c r="K192" i="26" s="1"/>
  <c r="Q206" i="25"/>
  <c r="T206" i="25" s="1"/>
  <c r="E202" i="26" s="1"/>
  <c r="AK206" i="25"/>
  <c r="AN206" i="25" s="1"/>
  <c r="I202" i="26" s="1"/>
  <c r="BE206" i="25"/>
  <c r="BH206" i="25" s="1"/>
  <c r="M202" i="26" s="1"/>
  <c r="Q207" i="25"/>
  <c r="T207" i="25" s="1"/>
  <c r="E203" i="26" s="1"/>
  <c r="AK207" i="25"/>
  <c r="AN207" i="25" s="1"/>
  <c r="I203" i="26" s="1"/>
  <c r="BE207" i="25"/>
  <c r="BH207" i="25" s="1"/>
  <c r="M203" i="26" s="1"/>
  <c r="G221" i="25"/>
  <c r="J221" i="25" s="1"/>
  <c r="C217" i="26" s="1"/>
  <c r="G220" i="25"/>
  <c r="J220" i="25" s="1"/>
  <c r="C216" i="26" s="1"/>
  <c r="G219" i="25"/>
  <c r="J219" i="25" s="1"/>
  <c r="C215" i="26" s="1"/>
  <c r="G216" i="25"/>
  <c r="J216" i="25" s="1"/>
  <c r="C212" i="26" s="1"/>
  <c r="C206" i="26" s="1"/>
  <c r="C205" i="26" s="1"/>
  <c r="AU221" i="25"/>
  <c r="AX221" i="25" s="1"/>
  <c r="K217" i="26" s="1"/>
  <c r="AU220" i="25"/>
  <c r="AX220" i="25" s="1"/>
  <c r="K216" i="26" s="1"/>
  <c r="AU219" i="25"/>
  <c r="AX219" i="25" s="1"/>
  <c r="K215" i="26" s="1"/>
  <c r="AU216" i="25"/>
  <c r="AX216" i="25" s="1"/>
  <c r="K212" i="26" s="1"/>
  <c r="K206" i="26" s="1"/>
  <c r="K205" i="26" s="1"/>
  <c r="AX217" i="25"/>
  <c r="K213" i="26" s="1"/>
  <c r="BH217" i="25"/>
  <c r="M213" i="26" s="1"/>
  <c r="AD224" i="25"/>
  <c r="AI252" i="25"/>
  <c r="V192" i="25"/>
  <c r="Y192" i="25" s="1"/>
  <c r="AP192" i="25"/>
  <c r="AS192" i="25" s="1"/>
  <c r="BJ192" i="25"/>
  <c r="BM192" i="25" s="1"/>
  <c r="AK219" i="25"/>
  <c r="AN219" i="25" s="1"/>
  <c r="I215" i="26" s="1"/>
  <c r="AK221" i="25"/>
  <c r="AN221" i="25" s="1"/>
  <c r="I217" i="26" s="1"/>
  <c r="AK220" i="25"/>
  <c r="AN220" i="25" s="1"/>
  <c r="I216" i="26" s="1"/>
  <c r="AK216" i="25"/>
  <c r="AN216" i="25" s="1"/>
  <c r="I212" i="26" s="1"/>
  <c r="I206" i="26" s="1"/>
  <c r="I205" i="26" s="1"/>
  <c r="G153" i="25"/>
  <c r="J153" i="25" s="1"/>
  <c r="AA153" i="25"/>
  <c r="AD153" i="25" s="1"/>
  <c r="AU153" i="25"/>
  <c r="AX153" i="25" s="1"/>
  <c r="G154" i="25"/>
  <c r="J154" i="25" s="1"/>
  <c r="C150" i="26" s="1"/>
  <c r="Q154" i="25"/>
  <c r="T154" i="25" s="1"/>
  <c r="E150" i="26" s="1"/>
  <c r="AA154" i="25"/>
  <c r="AD154" i="25" s="1"/>
  <c r="G150" i="26" s="1"/>
  <c r="AK154" i="25"/>
  <c r="AN154" i="25" s="1"/>
  <c r="I150" i="26" s="1"/>
  <c r="AU154" i="25"/>
  <c r="AX154" i="25" s="1"/>
  <c r="K150" i="26" s="1"/>
  <c r="BE154" i="25"/>
  <c r="BH154" i="25" s="1"/>
  <c r="M150" i="26" s="1"/>
  <c r="L167" i="25"/>
  <c r="O167" i="25" s="1"/>
  <c r="D163" i="26" s="1"/>
  <c r="V167" i="25"/>
  <c r="Y167" i="25" s="1"/>
  <c r="F163" i="26" s="1"/>
  <c r="AF167" i="25"/>
  <c r="AI167" i="25" s="1"/>
  <c r="H163" i="26" s="1"/>
  <c r="AP167" i="25"/>
  <c r="AS167" i="25" s="1"/>
  <c r="J163" i="26" s="1"/>
  <c r="AZ167" i="25"/>
  <c r="BC167" i="25" s="1"/>
  <c r="L163" i="26" s="1"/>
  <c r="BJ167" i="25"/>
  <c r="BM167" i="25" s="1"/>
  <c r="N163" i="26" s="1"/>
  <c r="G177" i="25"/>
  <c r="J177" i="25" s="1"/>
  <c r="C173" i="26" s="1"/>
  <c r="C167" i="26" s="1"/>
  <c r="C166" i="26" s="1"/>
  <c r="Q177" i="25"/>
  <c r="T177" i="25" s="1"/>
  <c r="E173" i="26" s="1"/>
  <c r="E167" i="26" s="1"/>
  <c r="E166" i="26" s="1"/>
  <c r="AA177" i="25"/>
  <c r="AD177" i="25" s="1"/>
  <c r="G173" i="26" s="1"/>
  <c r="G167" i="26" s="1"/>
  <c r="G166" i="26" s="1"/>
  <c r="AK177" i="25"/>
  <c r="AN177" i="25" s="1"/>
  <c r="I173" i="26" s="1"/>
  <c r="I167" i="26" s="1"/>
  <c r="I166" i="26" s="1"/>
  <c r="AU177" i="25"/>
  <c r="AX177" i="25" s="1"/>
  <c r="K173" i="26" s="1"/>
  <c r="K167" i="26" s="1"/>
  <c r="K166" i="26" s="1"/>
  <c r="BE177" i="25"/>
  <c r="BH177" i="25" s="1"/>
  <c r="M173" i="26" s="1"/>
  <c r="M167" i="26" s="1"/>
  <c r="M166" i="26" s="1"/>
  <c r="G179" i="25"/>
  <c r="J179" i="25" s="1"/>
  <c r="AA179" i="25"/>
  <c r="AD179" i="25" s="1"/>
  <c r="AU179" i="25"/>
  <c r="AX179" i="25" s="1"/>
  <c r="G180" i="25"/>
  <c r="J180" i="25" s="1"/>
  <c r="C176" i="26" s="1"/>
  <c r="Q180" i="25"/>
  <c r="T180" i="25" s="1"/>
  <c r="E176" i="26" s="1"/>
  <c r="AA180" i="25"/>
  <c r="AD180" i="25" s="1"/>
  <c r="G176" i="26" s="1"/>
  <c r="AK180" i="25"/>
  <c r="AN180" i="25" s="1"/>
  <c r="I176" i="26" s="1"/>
  <c r="AU180" i="25"/>
  <c r="AX180" i="25" s="1"/>
  <c r="K176" i="26" s="1"/>
  <c r="BE180" i="25"/>
  <c r="BH180" i="25" s="1"/>
  <c r="M176" i="26" s="1"/>
  <c r="L190" i="25"/>
  <c r="O190" i="25" s="1"/>
  <c r="D186" i="26" s="1"/>
  <c r="D180" i="26" s="1"/>
  <c r="D179" i="26" s="1"/>
  <c r="V190" i="25"/>
  <c r="Y190" i="25" s="1"/>
  <c r="F186" i="26" s="1"/>
  <c r="F180" i="26" s="1"/>
  <c r="F179" i="26" s="1"/>
  <c r="AF190" i="25"/>
  <c r="AI190" i="25" s="1"/>
  <c r="H186" i="26" s="1"/>
  <c r="H180" i="26" s="1"/>
  <c r="H179" i="26" s="1"/>
  <c r="AP190" i="25"/>
  <c r="AS190" i="25" s="1"/>
  <c r="J186" i="26" s="1"/>
  <c r="J180" i="26" s="1"/>
  <c r="J179" i="26" s="1"/>
  <c r="AZ190" i="25"/>
  <c r="BC190" i="25" s="1"/>
  <c r="L186" i="26" s="1"/>
  <c r="L180" i="26" s="1"/>
  <c r="L179" i="26" s="1"/>
  <c r="BJ190" i="25"/>
  <c r="BM190" i="25" s="1"/>
  <c r="N186" i="26" s="1"/>
  <c r="N180" i="26" s="1"/>
  <c r="N179" i="26" s="1"/>
  <c r="L193" i="25"/>
  <c r="O193" i="25" s="1"/>
  <c r="D189" i="26" s="1"/>
  <c r="V193" i="25"/>
  <c r="Y193" i="25" s="1"/>
  <c r="F189" i="26" s="1"/>
  <c r="AF193" i="25"/>
  <c r="AI193" i="25" s="1"/>
  <c r="H189" i="26" s="1"/>
  <c r="AP193" i="25"/>
  <c r="AS193" i="25" s="1"/>
  <c r="J189" i="26" s="1"/>
  <c r="AZ193" i="25"/>
  <c r="BC193" i="25" s="1"/>
  <c r="L189" i="26" s="1"/>
  <c r="BJ193" i="25"/>
  <c r="BM193" i="25" s="1"/>
  <c r="N189" i="26" s="1"/>
  <c r="L207" i="25"/>
  <c r="O207" i="25" s="1"/>
  <c r="D203" i="26" s="1"/>
  <c r="L206" i="25"/>
  <c r="O206" i="25" s="1"/>
  <c r="D202" i="26" s="1"/>
  <c r="L203" i="25"/>
  <c r="O203" i="25" s="1"/>
  <c r="D199" i="26" s="1"/>
  <c r="D193" i="26" s="1"/>
  <c r="D192" i="26" s="1"/>
  <c r="V207" i="25"/>
  <c r="Y207" i="25" s="1"/>
  <c r="F203" i="26" s="1"/>
  <c r="V206" i="25"/>
  <c r="Y206" i="25" s="1"/>
  <c r="F202" i="26" s="1"/>
  <c r="V203" i="25"/>
  <c r="Y203" i="25" s="1"/>
  <c r="F199" i="26" s="1"/>
  <c r="F193" i="26" s="1"/>
  <c r="F192" i="26" s="1"/>
  <c r="V205" i="25"/>
  <c r="Y205" i="25" s="1"/>
  <c r="AF207" i="25"/>
  <c r="AI207" i="25" s="1"/>
  <c r="H203" i="26" s="1"/>
  <c r="AF206" i="25"/>
  <c r="AI206" i="25" s="1"/>
  <c r="H202" i="26" s="1"/>
  <c r="AF203" i="25"/>
  <c r="AI203" i="25" s="1"/>
  <c r="H199" i="26" s="1"/>
  <c r="H193" i="26" s="1"/>
  <c r="H192" i="26" s="1"/>
  <c r="AP207" i="25"/>
  <c r="AS207" i="25" s="1"/>
  <c r="J203" i="26" s="1"/>
  <c r="AP206" i="25"/>
  <c r="AS206" i="25" s="1"/>
  <c r="J202" i="26" s="1"/>
  <c r="AP203" i="25"/>
  <c r="AS203" i="25" s="1"/>
  <c r="AP205" i="25"/>
  <c r="AS205" i="25" s="1"/>
  <c r="AZ207" i="25"/>
  <c r="BC207" i="25" s="1"/>
  <c r="L203" i="26" s="1"/>
  <c r="AZ206" i="25"/>
  <c r="BC206" i="25" s="1"/>
  <c r="L202" i="26" s="1"/>
  <c r="AZ203" i="25"/>
  <c r="BC203" i="25" s="1"/>
  <c r="L199" i="26" s="1"/>
  <c r="L193" i="26" s="1"/>
  <c r="L192" i="26" s="1"/>
  <c r="BJ207" i="25"/>
  <c r="BM207" i="25" s="1"/>
  <c r="N203" i="26" s="1"/>
  <c r="BJ206" i="25"/>
  <c r="BM206" i="25" s="1"/>
  <c r="N202" i="26" s="1"/>
  <c r="BJ203" i="25"/>
  <c r="BM203" i="25" s="1"/>
  <c r="BJ205" i="25"/>
  <c r="BM205" i="25" s="1"/>
  <c r="Q203" i="25"/>
  <c r="T203" i="25" s="1"/>
  <c r="E199" i="26" s="1"/>
  <c r="E193" i="26" s="1"/>
  <c r="E192" i="26" s="1"/>
  <c r="AK203" i="25"/>
  <c r="AN203" i="25" s="1"/>
  <c r="I199" i="26" s="1"/>
  <c r="I193" i="26" s="1"/>
  <c r="I192" i="26" s="1"/>
  <c r="BE203" i="25"/>
  <c r="BH203" i="25" s="1"/>
  <c r="M199" i="26" s="1"/>
  <c r="M193" i="26" s="1"/>
  <c r="M192" i="26" s="1"/>
  <c r="G205" i="25"/>
  <c r="J205" i="25" s="1"/>
  <c r="AA205" i="25"/>
  <c r="AD205" i="25" s="1"/>
  <c r="AU205" i="25"/>
  <c r="AX205" i="25" s="1"/>
  <c r="G206" i="25"/>
  <c r="J206" i="25" s="1"/>
  <c r="C202" i="26" s="1"/>
  <c r="AA206" i="25"/>
  <c r="AD206" i="25" s="1"/>
  <c r="G202" i="26" s="1"/>
  <c r="AU206" i="25"/>
  <c r="AX206" i="25" s="1"/>
  <c r="K202" i="26" s="1"/>
  <c r="AA221" i="25"/>
  <c r="AD221" i="25" s="1"/>
  <c r="G217" i="26" s="1"/>
  <c r="AA220" i="25"/>
  <c r="AD220" i="25" s="1"/>
  <c r="G216" i="26" s="1"/>
  <c r="AA219" i="25"/>
  <c r="AD219" i="25" s="1"/>
  <c r="G215" i="26" s="1"/>
  <c r="AA216" i="25"/>
  <c r="AD216" i="25" s="1"/>
  <c r="G212" i="26" s="1"/>
  <c r="G206" i="26" s="1"/>
  <c r="G205" i="26" s="1"/>
  <c r="BQ209" i="25"/>
  <c r="J217" i="25"/>
  <c r="C213" i="26" s="1"/>
  <c r="T217" i="25"/>
  <c r="E213" i="26" s="1"/>
  <c r="AI224" i="25"/>
  <c r="L219" i="25"/>
  <c r="O219" i="25" s="1"/>
  <c r="AF219" i="25"/>
  <c r="AI219" i="25" s="1"/>
  <c r="AZ219" i="25"/>
  <c r="BC219" i="25" s="1"/>
  <c r="V233" i="25"/>
  <c r="Y233" i="25" s="1"/>
  <c r="AP233" i="25"/>
  <c r="AS233" i="25" s="1"/>
  <c r="BJ233" i="25"/>
  <c r="BM233" i="25" s="1"/>
  <c r="L247" i="25"/>
  <c r="O247" i="25" s="1"/>
  <c r="AF247" i="25"/>
  <c r="AI247" i="25" s="1"/>
  <c r="AZ247" i="25"/>
  <c r="BC247" i="25" s="1"/>
  <c r="V262" i="25"/>
  <c r="Y262" i="25" s="1"/>
  <c r="F258" i="26" s="1"/>
  <c r="BQ223" i="25"/>
  <c r="L230" i="25"/>
  <c r="O230" i="25" s="1"/>
  <c r="D226" i="26" s="1"/>
  <c r="D220" i="26" s="1"/>
  <c r="D219" i="26" s="1"/>
  <c r="V230" i="25"/>
  <c r="Y230" i="25" s="1"/>
  <c r="AF230" i="25"/>
  <c r="AI230" i="25" s="1"/>
  <c r="H226" i="26" s="1"/>
  <c r="H220" i="26" s="1"/>
  <c r="H219" i="26" s="1"/>
  <c r="AP230" i="25"/>
  <c r="AS230" i="25" s="1"/>
  <c r="AZ230" i="25"/>
  <c r="BC230" i="25" s="1"/>
  <c r="L226" i="26" s="1"/>
  <c r="L220" i="26" s="1"/>
  <c r="L219" i="26" s="1"/>
  <c r="BJ230" i="25"/>
  <c r="BM230" i="25" s="1"/>
  <c r="Q233" i="25"/>
  <c r="T233" i="25" s="1"/>
  <c r="E229" i="26" s="1"/>
  <c r="AK233" i="25"/>
  <c r="AN233" i="25" s="1"/>
  <c r="I229" i="26" s="1"/>
  <c r="BE233" i="25"/>
  <c r="BH233" i="25" s="1"/>
  <c r="M229" i="26" s="1"/>
  <c r="L234" i="25"/>
  <c r="O234" i="25" s="1"/>
  <c r="D230" i="26" s="1"/>
  <c r="V234" i="25"/>
  <c r="Y234" i="25" s="1"/>
  <c r="F230" i="26" s="1"/>
  <c r="AF234" i="25"/>
  <c r="AI234" i="25" s="1"/>
  <c r="H230" i="26" s="1"/>
  <c r="AP234" i="25"/>
  <c r="AS234" i="25" s="1"/>
  <c r="J230" i="26" s="1"/>
  <c r="AZ234" i="25"/>
  <c r="BC234" i="25" s="1"/>
  <c r="L230" i="26" s="1"/>
  <c r="BJ234" i="25"/>
  <c r="BM234" i="25" s="1"/>
  <c r="N230" i="26" s="1"/>
  <c r="L235" i="25"/>
  <c r="O235" i="25" s="1"/>
  <c r="D231" i="26" s="1"/>
  <c r="AF235" i="25"/>
  <c r="AI235" i="25" s="1"/>
  <c r="H231" i="26" s="1"/>
  <c r="AZ235" i="25"/>
  <c r="BC235" i="25" s="1"/>
  <c r="L231" i="26" s="1"/>
  <c r="G244" i="25"/>
  <c r="J244" i="25" s="1"/>
  <c r="C240" i="26" s="1"/>
  <c r="C234" i="26" s="1"/>
  <c r="C233" i="26" s="1"/>
  <c r="Q244" i="25"/>
  <c r="T244" i="25" s="1"/>
  <c r="AA244" i="25"/>
  <c r="AD244" i="25" s="1"/>
  <c r="G240" i="26" s="1"/>
  <c r="G234" i="26" s="1"/>
  <c r="G233" i="26" s="1"/>
  <c r="AK244" i="25"/>
  <c r="AN244" i="25" s="1"/>
  <c r="AU244" i="25"/>
  <c r="AX244" i="25" s="1"/>
  <c r="K240" i="26" s="1"/>
  <c r="K234" i="26" s="1"/>
  <c r="K233" i="26" s="1"/>
  <c r="BE244" i="25"/>
  <c r="BH244" i="25" s="1"/>
  <c r="G247" i="25"/>
  <c r="J247" i="25" s="1"/>
  <c r="C243" i="26" s="1"/>
  <c r="AA247" i="25"/>
  <c r="AD247" i="25" s="1"/>
  <c r="G243" i="26" s="1"/>
  <c r="AU247" i="25"/>
  <c r="AX247" i="25" s="1"/>
  <c r="K243" i="26" s="1"/>
  <c r="G248" i="25"/>
  <c r="J248" i="25" s="1"/>
  <c r="C244" i="26" s="1"/>
  <c r="Q248" i="25"/>
  <c r="T248" i="25" s="1"/>
  <c r="E244" i="26" s="1"/>
  <c r="AA248" i="25"/>
  <c r="AD248" i="25" s="1"/>
  <c r="G244" i="26" s="1"/>
  <c r="AK248" i="25"/>
  <c r="AN248" i="25" s="1"/>
  <c r="I244" i="26" s="1"/>
  <c r="AU248" i="25"/>
  <c r="AX248" i="25" s="1"/>
  <c r="K244" i="26" s="1"/>
  <c r="BE248" i="25"/>
  <c r="BH248" i="25" s="1"/>
  <c r="M244" i="26" s="1"/>
  <c r="G249" i="25"/>
  <c r="J249" i="25" s="1"/>
  <c r="C245" i="26" s="1"/>
  <c r="Q249" i="25"/>
  <c r="T249" i="25" s="1"/>
  <c r="E245" i="26" s="1"/>
  <c r="AK249" i="25"/>
  <c r="AN249" i="25" s="1"/>
  <c r="I245" i="26" s="1"/>
  <c r="BE249" i="25"/>
  <c r="BH249" i="25" s="1"/>
  <c r="M245" i="26" s="1"/>
  <c r="G263" i="25"/>
  <c r="J263" i="25" s="1"/>
  <c r="C259" i="26" s="1"/>
  <c r="G262" i="25"/>
  <c r="J262" i="25" s="1"/>
  <c r="C258" i="26" s="1"/>
  <c r="G261" i="25"/>
  <c r="J261" i="25" s="1"/>
  <c r="C257" i="26" s="1"/>
  <c r="Q263" i="25"/>
  <c r="T263" i="25" s="1"/>
  <c r="E259" i="26" s="1"/>
  <c r="Q262" i="25"/>
  <c r="T262" i="25" s="1"/>
  <c r="E258" i="26" s="1"/>
  <c r="AA263" i="25"/>
  <c r="AD263" i="25" s="1"/>
  <c r="G259" i="26" s="1"/>
  <c r="AA262" i="25"/>
  <c r="AD262" i="25" s="1"/>
  <c r="G258" i="26" s="1"/>
  <c r="AA261" i="25"/>
  <c r="AD261" i="25" s="1"/>
  <c r="AK263" i="25"/>
  <c r="AN263" i="25" s="1"/>
  <c r="I259" i="26" s="1"/>
  <c r="AK262" i="25"/>
  <c r="AN262" i="25" s="1"/>
  <c r="I258" i="26" s="1"/>
  <c r="AU263" i="25"/>
  <c r="AX263" i="25" s="1"/>
  <c r="K259" i="26" s="1"/>
  <c r="AU262" i="25"/>
  <c r="AX262" i="25" s="1"/>
  <c r="K258" i="26" s="1"/>
  <c r="AU261" i="25"/>
  <c r="AX261" i="25" s="1"/>
  <c r="K257" i="26" s="1"/>
  <c r="BE263" i="25"/>
  <c r="BH263" i="25" s="1"/>
  <c r="M259" i="26" s="1"/>
  <c r="BE262" i="25"/>
  <c r="BH262" i="25" s="1"/>
  <c r="M258" i="26" s="1"/>
  <c r="BQ251" i="25"/>
  <c r="L258" i="25"/>
  <c r="O258" i="25" s="1"/>
  <c r="D254" i="26" s="1"/>
  <c r="D248" i="26" s="1"/>
  <c r="D247" i="26" s="1"/>
  <c r="V258" i="25"/>
  <c r="Y258" i="25" s="1"/>
  <c r="AS260" i="25"/>
  <c r="Q261" i="25"/>
  <c r="T261" i="25" s="1"/>
  <c r="E257" i="26" s="1"/>
  <c r="AK261" i="25"/>
  <c r="AN261" i="25" s="1"/>
  <c r="I257" i="26" s="1"/>
  <c r="BE261" i="25"/>
  <c r="BH261" i="25" s="1"/>
  <c r="V247" i="25"/>
  <c r="Y247" i="25" s="1"/>
  <c r="F243" i="26" s="1"/>
  <c r="AP247" i="25"/>
  <c r="AS247" i="25" s="1"/>
  <c r="J243" i="26" s="1"/>
  <c r="BJ247" i="25"/>
  <c r="BM247" i="25" s="1"/>
  <c r="N243" i="26" s="1"/>
  <c r="Y260" i="25"/>
  <c r="L220" i="25"/>
  <c r="O220" i="25" s="1"/>
  <c r="D216" i="26" s="1"/>
  <c r="V220" i="25"/>
  <c r="Y220" i="25" s="1"/>
  <c r="F216" i="26" s="1"/>
  <c r="AF220" i="25"/>
  <c r="AI220" i="25" s="1"/>
  <c r="H216" i="26" s="1"/>
  <c r="AP220" i="25"/>
  <c r="AS220" i="25" s="1"/>
  <c r="J216" i="26" s="1"/>
  <c r="AZ220" i="25"/>
  <c r="BC220" i="25" s="1"/>
  <c r="L216" i="26" s="1"/>
  <c r="BJ220" i="25"/>
  <c r="BM220" i="25" s="1"/>
  <c r="N216" i="26" s="1"/>
  <c r="G233" i="25"/>
  <c r="J233" i="25" s="1"/>
  <c r="C229" i="26" s="1"/>
  <c r="AA233" i="25"/>
  <c r="AD233" i="25" s="1"/>
  <c r="G229" i="26" s="1"/>
  <c r="AU233" i="25"/>
  <c r="AX233" i="25" s="1"/>
  <c r="K229" i="26" s="1"/>
  <c r="G234" i="25"/>
  <c r="J234" i="25" s="1"/>
  <c r="C230" i="26" s="1"/>
  <c r="Q234" i="25"/>
  <c r="T234" i="25" s="1"/>
  <c r="E230" i="26" s="1"/>
  <c r="AA234" i="25"/>
  <c r="AD234" i="25" s="1"/>
  <c r="G230" i="26" s="1"/>
  <c r="AK234" i="25"/>
  <c r="AN234" i="25" s="1"/>
  <c r="I230" i="26" s="1"/>
  <c r="AU234" i="25"/>
  <c r="AX234" i="25" s="1"/>
  <c r="K230" i="26" s="1"/>
  <c r="BE234" i="25"/>
  <c r="BH234" i="25" s="1"/>
  <c r="M230" i="26" s="1"/>
  <c r="L244" i="25"/>
  <c r="O244" i="25" s="1"/>
  <c r="D240" i="26" s="1"/>
  <c r="D234" i="26" s="1"/>
  <c r="D233" i="26" s="1"/>
  <c r="V244" i="25"/>
  <c r="Y244" i="25" s="1"/>
  <c r="F240" i="26" s="1"/>
  <c r="F234" i="26" s="1"/>
  <c r="F233" i="26" s="1"/>
  <c r="AF244" i="25"/>
  <c r="AI244" i="25" s="1"/>
  <c r="H240" i="26" s="1"/>
  <c r="H234" i="26" s="1"/>
  <c r="H233" i="26" s="1"/>
  <c r="AP244" i="25"/>
  <c r="AS244" i="25" s="1"/>
  <c r="J240" i="26" s="1"/>
  <c r="J234" i="26" s="1"/>
  <c r="J233" i="26" s="1"/>
  <c r="AZ244" i="25"/>
  <c r="BC244" i="25" s="1"/>
  <c r="L240" i="26" s="1"/>
  <c r="L234" i="26" s="1"/>
  <c r="L233" i="26" s="1"/>
  <c r="BJ244" i="25"/>
  <c r="BM244" i="25" s="1"/>
  <c r="N240" i="26" s="1"/>
  <c r="N234" i="26" s="1"/>
  <c r="N233" i="26" s="1"/>
  <c r="L248" i="25"/>
  <c r="O248" i="25" s="1"/>
  <c r="D244" i="26" s="1"/>
  <c r="V248" i="25"/>
  <c r="Y248" i="25" s="1"/>
  <c r="F244" i="26" s="1"/>
  <c r="AF248" i="25"/>
  <c r="AI248" i="25" s="1"/>
  <c r="H244" i="26" s="1"/>
  <c r="AP248" i="25"/>
  <c r="AS248" i="25" s="1"/>
  <c r="J244" i="26" s="1"/>
  <c r="AZ248" i="25"/>
  <c r="BC248" i="25" s="1"/>
  <c r="L244" i="26" s="1"/>
  <c r="BJ248" i="25"/>
  <c r="BM248" i="25" s="1"/>
  <c r="N244" i="26" s="1"/>
  <c r="L263" i="25"/>
  <c r="O263" i="25" s="1"/>
  <c r="D259" i="26" s="1"/>
  <c r="L261" i="25"/>
  <c r="O261" i="25" s="1"/>
  <c r="D257" i="26" s="1"/>
  <c r="AF263" i="25"/>
  <c r="AI263" i="25" s="1"/>
  <c r="H259" i="26" s="1"/>
  <c r="AF262" i="25"/>
  <c r="AI262" i="25" s="1"/>
  <c r="H258" i="26" s="1"/>
  <c r="AF261" i="25"/>
  <c r="AI261" i="25" s="1"/>
  <c r="H257" i="26" s="1"/>
  <c r="AP263" i="25"/>
  <c r="AS263" i="25" s="1"/>
  <c r="J259" i="26" s="1"/>
  <c r="AP262" i="25"/>
  <c r="AS262" i="25" s="1"/>
  <c r="J258" i="26" s="1"/>
  <c r="AZ263" i="25"/>
  <c r="BC263" i="25" s="1"/>
  <c r="L259" i="26" s="1"/>
  <c r="AZ262" i="25"/>
  <c r="BC262" i="25" s="1"/>
  <c r="L258" i="26" s="1"/>
  <c r="AZ261" i="25"/>
  <c r="BC261" i="25" s="1"/>
  <c r="BJ263" i="25"/>
  <c r="BM263" i="25" s="1"/>
  <c r="N259" i="26" s="1"/>
  <c r="BJ262" i="25"/>
  <c r="BM262" i="25" s="1"/>
  <c r="N258" i="26" s="1"/>
  <c r="G258" i="25"/>
  <c r="J258" i="25" s="1"/>
  <c r="C254" i="26" s="1"/>
  <c r="C248" i="26" s="1"/>
  <c r="C247" i="26" s="1"/>
  <c r="Q258" i="25"/>
  <c r="T258" i="25" s="1"/>
  <c r="E254" i="26" s="1"/>
  <c r="E248" i="26" s="1"/>
  <c r="E247" i="26" s="1"/>
  <c r="AA258" i="25"/>
  <c r="AD258" i="25" s="1"/>
  <c r="G254" i="26" s="1"/>
  <c r="G248" i="26" s="1"/>
  <c r="G247" i="26" s="1"/>
  <c r="AK258" i="25"/>
  <c r="AN258" i="25" s="1"/>
  <c r="I254" i="26" s="1"/>
  <c r="I248" i="26" s="1"/>
  <c r="I247" i="26" s="1"/>
  <c r="AU258" i="25"/>
  <c r="AX258" i="25" s="1"/>
  <c r="K254" i="26" s="1"/>
  <c r="K248" i="26" s="1"/>
  <c r="K247" i="26" s="1"/>
  <c r="BE258" i="25"/>
  <c r="BH258" i="25" s="1"/>
  <c r="M254" i="26" s="1"/>
  <c r="M248" i="26" s="1"/>
  <c r="M247" i="26" s="1"/>
  <c r="V261" i="25"/>
  <c r="Y261" i="25" s="1"/>
  <c r="F257" i="26" s="1"/>
  <c r="AP261" i="25"/>
  <c r="AS261" i="25" s="1"/>
  <c r="J257" i="26" s="1"/>
  <c r="BJ261" i="25"/>
  <c r="BM261" i="25" s="1"/>
  <c r="N257" i="26" s="1"/>
  <c r="V275" i="25"/>
  <c r="Y275" i="25" s="1"/>
  <c r="AP275" i="25"/>
  <c r="AS275" i="25" s="1"/>
  <c r="BJ275" i="25"/>
  <c r="BM275" i="25" s="1"/>
  <c r="Q290" i="25"/>
  <c r="T290" i="25" s="1"/>
  <c r="E286" i="26" s="1"/>
  <c r="AK290" i="25"/>
  <c r="AN290" i="25" s="1"/>
  <c r="I286" i="26" s="1"/>
  <c r="BE290" i="25"/>
  <c r="BH290" i="25" s="1"/>
  <c r="M286" i="26" s="1"/>
  <c r="Q291" i="25"/>
  <c r="T291" i="25" s="1"/>
  <c r="E287" i="26" s="1"/>
  <c r="BE291" i="25"/>
  <c r="BH291" i="25" s="1"/>
  <c r="M287" i="26" s="1"/>
  <c r="BQ265" i="25"/>
  <c r="L270" i="25"/>
  <c r="O270" i="25" s="1"/>
  <c r="D266" i="26" s="1"/>
  <c r="V270" i="25"/>
  <c r="Y270" i="25" s="1"/>
  <c r="AF270" i="25"/>
  <c r="AI270" i="25" s="1"/>
  <c r="H266" i="26" s="1"/>
  <c r="AP270" i="25"/>
  <c r="AS270" i="25" s="1"/>
  <c r="AZ270" i="25"/>
  <c r="BC270" i="25" s="1"/>
  <c r="L266" i="26" s="1"/>
  <c r="BJ270" i="25"/>
  <c r="BM270" i="25" s="1"/>
  <c r="L271" i="25"/>
  <c r="O271" i="25" s="1"/>
  <c r="D267" i="26" s="1"/>
  <c r="V271" i="25"/>
  <c r="Y271" i="25" s="1"/>
  <c r="F267" i="26" s="1"/>
  <c r="AF271" i="25"/>
  <c r="AI271" i="25" s="1"/>
  <c r="H267" i="26" s="1"/>
  <c r="AP271" i="25"/>
  <c r="AS271" i="25" s="1"/>
  <c r="J267" i="26" s="1"/>
  <c r="AZ271" i="25"/>
  <c r="BC271" i="25" s="1"/>
  <c r="L267" i="26" s="1"/>
  <c r="BJ271" i="25"/>
  <c r="BM271" i="25" s="1"/>
  <c r="N267" i="26" s="1"/>
  <c r="L272" i="25"/>
  <c r="O272" i="25" s="1"/>
  <c r="D268" i="26" s="1"/>
  <c r="V272" i="25"/>
  <c r="Y272" i="25" s="1"/>
  <c r="F268" i="26" s="1"/>
  <c r="AF272" i="25"/>
  <c r="AI272" i="25" s="1"/>
  <c r="H268" i="26" s="1"/>
  <c r="AP272" i="25"/>
  <c r="AS272" i="25" s="1"/>
  <c r="J268" i="26" s="1"/>
  <c r="AZ272" i="25"/>
  <c r="BC272" i="25" s="1"/>
  <c r="L268" i="26" s="1"/>
  <c r="BJ272" i="25"/>
  <c r="BM272" i="25" s="1"/>
  <c r="N268" i="26" s="1"/>
  <c r="Q275" i="25"/>
  <c r="T275" i="25" s="1"/>
  <c r="E271" i="26" s="1"/>
  <c r="AK275" i="25"/>
  <c r="AN275" i="25" s="1"/>
  <c r="I271" i="26" s="1"/>
  <c r="BE275" i="25"/>
  <c r="BH275" i="25" s="1"/>
  <c r="M271" i="26" s="1"/>
  <c r="L276" i="25"/>
  <c r="O276" i="25" s="1"/>
  <c r="D272" i="26" s="1"/>
  <c r="V276" i="25"/>
  <c r="Y276" i="25" s="1"/>
  <c r="F272" i="26" s="1"/>
  <c r="AF276" i="25"/>
  <c r="AI276" i="25" s="1"/>
  <c r="H272" i="26" s="1"/>
  <c r="AP276" i="25"/>
  <c r="AS276" i="25" s="1"/>
  <c r="J272" i="26" s="1"/>
  <c r="AZ276" i="25"/>
  <c r="BC276" i="25" s="1"/>
  <c r="L272" i="26" s="1"/>
  <c r="BJ276" i="25"/>
  <c r="BM276" i="25" s="1"/>
  <c r="N272" i="26" s="1"/>
  <c r="L277" i="25"/>
  <c r="O277" i="25" s="1"/>
  <c r="D273" i="26" s="1"/>
  <c r="AF277" i="25"/>
  <c r="AI277" i="25" s="1"/>
  <c r="H273" i="26" s="1"/>
  <c r="AZ277" i="25"/>
  <c r="BC277" i="25" s="1"/>
  <c r="L273" i="26" s="1"/>
  <c r="L291" i="25"/>
  <c r="O291" i="25" s="1"/>
  <c r="D287" i="26" s="1"/>
  <c r="L290" i="25"/>
  <c r="O290" i="25" s="1"/>
  <c r="D286" i="26" s="1"/>
  <c r="L289" i="25"/>
  <c r="O289" i="25" s="1"/>
  <c r="D285" i="26" s="1"/>
  <c r="V291" i="25"/>
  <c r="Y291" i="25" s="1"/>
  <c r="F287" i="26" s="1"/>
  <c r="V290" i="25"/>
  <c r="Y290" i="25" s="1"/>
  <c r="F286" i="26" s="1"/>
  <c r="AF291" i="25"/>
  <c r="AI291" i="25" s="1"/>
  <c r="H287" i="26" s="1"/>
  <c r="AF290" i="25"/>
  <c r="AI290" i="25" s="1"/>
  <c r="H286" i="26" s="1"/>
  <c r="AF289" i="25"/>
  <c r="AI289" i="25" s="1"/>
  <c r="H285" i="26" s="1"/>
  <c r="AP291" i="25"/>
  <c r="AS291" i="25" s="1"/>
  <c r="J287" i="26" s="1"/>
  <c r="AP290" i="25"/>
  <c r="AS290" i="25" s="1"/>
  <c r="J286" i="26" s="1"/>
  <c r="AZ291" i="25"/>
  <c r="BC291" i="25" s="1"/>
  <c r="L287" i="26" s="1"/>
  <c r="AZ290" i="25"/>
  <c r="BC290" i="25" s="1"/>
  <c r="L286" i="26" s="1"/>
  <c r="AZ289" i="25"/>
  <c r="BC289" i="25" s="1"/>
  <c r="L285" i="26" s="1"/>
  <c r="BJ291" i="25"/>
  <c r="BM291" i="25" s="1"/>
  <c r="N287" i="26" s="1"/>
  <c r="BJ290" i="25"/>
  <c r="BM290" i="25" s="1"/>
  <c r="N286" i="26" s="1"/>
  <c r="G285" i="25"/>
  <c r="J285" i="25" s="1"/>
  <c r="C281" i="26" s="1"/>
  <c r="Q285" i="25"/>
  <c r="T285" i="25" s="1"/>
  <c r="E281" i="26" s="1"/>
  <c r="AA285" i="25"/>
  <c r="AD285" i="25" s="1"/>
  <c r="G281" i="26" s="1"/>
  <c r="G276" i="26" s="1"/>
  <c r="G275" i="26" s="1"/>
  <c r="AK285" i="25"/>
  <c r="AN285" i="25" s="1"/>
  <c r="I281" i="26" s="1"/>
  <c r="I276" i="26" s="1"/>
  <c r="I275" i="26" s="1"/>
  <c r="AU285" i="25"/>
  <c r="AX285" i="25" s="1"/>
  <c r="K281" i="26" s="1"/>
  <c r="BE285" i="25"/>
  <c r="BH285" i="25" s="1"/>
  <c r="M281" i="26" s="1"/>
  <c r="G286" i="25"/>
  <c r="J286" i="25" s="1"/>
  <c r="C282" i="26" s="1"/>
  <c r="Q286" i="25"/>
  <c r="T286" i="25" s="1"/>
  <c r="E282" i="26" s="1"/>
  <c r="AA286" i="25"/>
  <c r="AD286" i="25" s="1"/>
  <c r="G282" i="26" s="1"/>
  <c r="AK286" i="25"/>
  <c r="AN286" i="25" s="1"/>
  <c r="I282" i="26" s="1"/>
  <c r="AU286" i="25"/>
  <c r="AX286" i="25" s="1"/>
  <c r="K282" i="26" s="1"/>
  <c r="BE286" i="25"/>
  <c r="BH286" i="25" s="1"/>
  <c r="M282" i="26" s="1"/>
  <c r="AA291" i="25"/>
  <c r="AD291" i="25" s="1"/>
  <c r="G287" i="26" s="1"/>
  <c r="AS288" i="25"/>
  <c r="G289" i="25"/>
  <c r="J289" i="25" s="1"/>
  <c r="C285" i="26" s="1"/>
  <c r="AA289" i="25"/>
  <c r="AD289" i="25" s="1"/>
  <c r="AU289" i="25"/>
  <c r="AX289" i="25" s="1"/>
  <c r="G290" i="25"/>
  <c r="J290" i="25" s="1"/>
  <c r="C286" i="26" s="1"/>
  <c r="AU290" i="25"/>
  <c r="AX290" i="25" s="1"/>
  <c r="K286" i="26" s="1"/>
  <c r="G291" i="25"/>
  <c r="J291" i="25" s="1"/>
  <c r="C287" i="26" s="1"/>
  <c r="AK291" i="25"/>
  <c r="AN291" i="25" s="1"/>
  <c r="I287" i="26" s="1"/>
  <c r="AX308" i="25"/>
  <c r="G270" i="25"/>
  <c r="J270" i="25" s="1"/>
  <c r="C266" i="26" s="1"/>
  <c r="Q270" i="25"/>
  <c r="T270" i="25" s="1"/>
  <c r="E266" i="26" s="1"/>
  <c r="AA270" i="25"/>
  <c r="AD270" i="25" s="1"/>
  <c r="G266" i="26" s="1"/>
  <c r="AK270" i="25"/>
  <c r="AN270" i="25" s="1"/>
  <c r="I266" i="26" s="1"/>
  <c r="AU270" i="25"/>
  <c r="AX270" i="25" s="1"/>
  <c r="K266" i="26" s="1"/>
  <c r="BE270" i="25"/>
  <c r="BH270" i="25" s="1"/>
  <c r="M266" i="26" s="1"/>
  <c r="G271" i="25"/>
  <c r="J271" i="25" s="1"/>
  <c r="C267" i="26" s="1"/>
  <c r="Q271" i="25"/>
  <c r="T271" i="25" s="1"/>
  <c r="E267" i="26" s="1"/>
  <c r="AA271" i="25"/>
  <c r="AD271" i="25" s="1"/>
  <c r="G267" i="26" s="1"/>
  <c r="AK271" i="25"/>
  <c r="AN271" i="25" s="1"/>
  <c r="I267" i="26" s="1"/>
  <c r="AU271" i="25"/>
  <c r="AX271" i="25" s="1"/>
  <c r="K267" i="26" s="1"/>
  <c r="BE271" i="25"/>
  <c r="BH271" i="25" s="1"/>
  <c r="M267" i="26" s="1"/>
  <c r="G272" i="25"/>
  <c r="J272" i="25" s="1"/>
  <c r="C268" i="26" s="1"/>
  <c r="Q272" i="25"/>
  <c r="T272" i="25" s="1"/>
  <c r="E268" i="26" s="1"/>
  <c r="AA272" i="25"/>
  <c r="AD272" i="25" s="1"/>
  <c r="G268" i="26" s="1"/>
  <c r="AK272" i="25"/>
  <c r="AN272" i="25" s="1"/>
  <c r="I268" i="26" s="1"/>
  <c r="AU272" i="25"/>
  <c r="AX272" i="25" s="1"/>
  <c r="K268" i="26" s="1"/>
  <c r="BE272" i="25"/>
  <c r="BH272" i="25" s="1"/>
  <c r="M268" i="26" s="1"/>
  <c r="G275" i="25"/>
  <c r="J275" i="25" s="1"/>
  <c r="C271" i="26" s="1"/>
  <c r="AA275" i="25"/>
  <c r="AD275" i="25" s="1"/>
  <c r="G271" i="26" s="1"/>
  <c r="AU275" i="25"/>
  <c r="AX275" i="25" s="1"/>
  <c r="K271" i="26" s="1"/>
  <c r="G276" i="25"/>
  <c r="J276" i="25" s="1"/>
  <c r="C272" i="26" s="1"/>
  <c r="Q276" i="25"/>
  <c r="T276" i="25" s="1"/>
  <c r="E272" i="26" s="1"/>
  <c r="AA276" i="25"/>
  <c r="AD276" i="25" s="1"/>
  <c r="G272" i="26" s="1"/>
  <c r="AK276" i="25"/>
  <c r="AN276" i="25" s="1"/>
  <c r="I272" i="26" s="1"/>
  <c r="AU276" i="25"/>
  <c r="AX276" i="25" s="1"/>
  <c r="K272" i="26" s="1"/>
  <c r="BE276" i="25"/>
  <c r="BH276" i="25" s="1"/>
  <c r="M272" i="26" s="1"/>
  <c r="L285" i="25"/>
  <c r="O285" i="25" s="1"/>
  <c r="D281" i="26" s="1"/>
  <c r="D276" i="26" s="1"/>
  <c r="D275" i="26" s="1"/>
  <c r="V285" i="25"/>
  <c r="Y285" i="25" s="1"/>
  <c r="F281" i="26" s="1"/>
  <c r="F276" i="26" s="1"/>
  <c r="F275" i="26" s="1"/>
  <c r="AF285" i="25"/>
  <c r="AI285" i="25" s="1"/>
  <c r="H281" i="26" s="1"/>
  <c r="AP285" i="25"/>
  <c r="AS285" i="25" s="1"/>
  <c r="J281" i="26" s="1"/>
  <c r="AZ285" i="25"/>
  <c r="BC285" i="25" s="1"/>
  <c r="L281" i="26" s="1"/>
  <c r="L276" i="26" s="1"/>
  <c r="L275" i="26" s="1"/>
  <c r="BJ285" i="25"/>
  <c r="BM285" i="25" s="1"/>
  <c r="N281" i="26" s="1"/>
  <c r="N276" i="26" s="1"/>
  <c r="N275" i="26" s="1"/>
  <c r="L286" i="25"/>
  <c r="O286" i="25" s="1"/>
  <c r="D282" i="26" s="1"/>
  <c r="V286" i="25"/>
  <c r="Y286" i="25" s="1"/>
  <c r="F282" i="26" s="1"/>
  <c r="AF286" i="25"/>
  <c r="AI286" i="25" s="1"/>
  <c r="H282" i="26" s="1"/>
  <c r="AP286" i="25"/>
  <c r="AS286" i="25" s="1"/>
  <c r="J282" i="26" s="1"/>
  <c r="AZ286" i="25"/>
  <c r="BC286" i="25" s="1"/>
  <c r="L282" i="26" s="1"/>
  <c r="BJ286" i="25"/>
  <c r="BM286" i="25" s="1"/>
  <c r="N282" i="26" s="1"/>
  <c r="AN308" i="25"/>
  <c r="V303" i="25"/>
  <c r="Y303" i="25" s="1"/>
  <c r="F299" i="26" s="1"/>
  <c r="AP303" i="25"/>
  <c r="AS303" i="25" s="1"/>
  <c r="J299" i="26" s="1"/>
  <c r="BJ303" i="25"/>
  <c r="BM303" i="25" s="1"/>
  <c r="N299" i="26" s="1"/>
  <c r="AI316" i="25"/>
  <c r="Q318" i="25"/>
  <c r="T318" i="25" s="1"/>
  <c r="E314" i="26" s="1"/>
  <c r="AK318" i="25"/>
  <c r="AN318" i="25" s="1"/>
  <c r="I314" i="26" s="1"/>
  <c r="BQ293" i="25"/>
  <c r="L300" i="25"/>
  <c r="O300" i="25" s="1"/>
  <c r="D296" i="26" s="1"/>
  <c r="D290" i="26" s="1"/>
  <c r="D289" i="26" s="1"/>
  <c r="V300" i="25"/>
  <c r="Y300" i="25" s="1"/>
  <c r="F296" i="26" s="1"/>
  <c r="F290" i="26" s="1"/>
  <c r="F289" i="26" s="1"/>
  <c r="AF300" i="25"/>
  <c r="AI300" i="25" s="1"/>
  <c r="H296" i="26" s="1"/>
  <c r="H290" i="26" s="1"/>
  <c r="H289" i="26" s="1"/>
  <c r="AP300" i="25"/>
  <c r="AS300" i="25" s="1"/>
  <c r="J296" i="26" s="1"/>
  <c r="J290" i="26" s="1"/>
  <c r="J289" i="26" s="1"/>
  <c r="AZ300" i="25"/>
  <c r="BC300" i="25" s="1"/>
  <c r="L296" i="26" s="1"/>
  <c r="L290" i="26" s="1"/>
  <c r="L289" i="26" s="1"/>
  <c r="BJ300" i="25"/>
  <c r="BM300" i="25" s="1"/>
  <c r="N296" i="26" s="1"/>
  <c r="N290" i="26" s="1"/>
  <c r="N289" i="26" s="1"/>
  <c r="Q303" i="25"/>
  <c r="T303" i="25" s="1"/>
  <c r="E299" i="26" s="1"/>
  <c r="AK303" i="25"/>
  <c r="AN303" i="25" s="1"/>
  <c r="I299" i="26" s="1"/>
  <c r="BE303" i="25"/>
  <c r="BH303" i="25" s="1"/>
  <c r="M299" i="26" s="1"/>
  <c r="L304" i="25"/>
  <c r="O304" i="25" s="1"/>
  <c r="D300" i="26" s="1"/>
  <c r="V304" i="25"/>
  <c r="Y304" i="25" s="1"/>
  <c r="F300" i="26" s="1"/>
  <c r="AF304" i="25"/>
  <c r="AI304" i="25" s="1"/>
  <c r="H300" i="26" s="1"/>
  <c r="AP304" i="25"/>
  <c r="AS304" i="25" s="1"/>
  <c r="J300" i="26" s="1"/>
  <c r="AZ304" i="25"/>
  <c r="BC304" i="25" s="1"/>
  <c r="L300" i="26" s="1"/>
  <c r="BJ304" i="25"/>
  <c r="BM304" i="25" s="1"/>
  <c r="N300" i="26" s="1"/>
  <c r="L305" i="25"/>
  <c r="O305" i="25" s="1"/>
  <c r="D301" i="26" s="1"/>
  <c r="AF305" i="25"/>
  <c r="AI305" i="25" s="1"/>
  <c r="H301" i="26" s="1"/>
  <c r="AZ305" i="25"/>
  <c r="BC305" i="25" s="1"/>
  <c r="L301" i="26" s="1"/>
  <c r="L319" i="25"/>
  <c r="O319" i="25" s="1"/>
  <c r="D315" i="26" s="1"/>
  <c r="L318" i="25"/>
  <c r="O318" i="25" s="1"/>
  <c r="D314" i="26" s="1"/>
  <c r="V319" i="25"/>
  <c r="Y319" i="25" s="1"/>
  <c r="F315" i="26" s="1"/>
  <c r="V318" i="25"/>
  <c r="Y318" i="25" s="1"/>
  <c r="F314" i="26" s="1"/>
  <c r="V317" i="25"/>
  <c r="Y317" i="25" s="1"/>
  <c r="F313" i="26" s="1"/>
  <c r="AF319" i="25"/>
  <c r="AI319" i="25" s="1"/>
  <c r="H315" i="26" s="1"/>
  <c r="AF318" i="25"/>
  <c r="AI318" i="25" s="1"/>
  <c r="H314" i="26" s="1"/>
  <c r="AP319" i="25"/>
  <c r="AS319" i="25" s="1"/>
  <c r="J315" i="26" s="1"/>
  <c r="AP318" i="25"/>
  <c r="AS318" i="25" s="1"/>
  <c r="J314" i="26" s="1"/>
  <c r="AP317" i="25"/>
  <c r="AS317" i="25" s="1"/>
  <c r="J313" i="26" s="1"/>
  <c r="AZ319" i="25"/>
  <c r="BC319" i="25" s="1"/>
  <c r="L315" i="26" s="1"/>
  <c r="AZ318" i="25"/>
  <c r="BC318" i="25" s="1"/>
  <c r="L314" i="26" s="1"/>
  <c r="BJ319" i="25"/>
  <c r="BM319" i="25" s="1"/>
  <c r="N315" i="26" s="1"/>
  <c r="BJ318" i="25"/>
  <c r="BM318" i="25" s="1"/>
  <c r="N314" i="26" s="1"/>
  <c r="BJ317" i="25"/>
  <c r="BM317" i="25" s="1"/>
  <c r="N313" i="26" s="1"/>
  <c r="G314" i="25"/>
  <c r="J314" i="25" s="1"/>
  <c r="C310" i="26" s="1"/>
  <c r="C304" i="26" s="1"/>
  <c r="C303" i="26" s="1"/>
  <c r="AA314" i="25"/>
  <c r="AD314" i="25" s="1"/>
  <c r="G310" i="26" s="1"/>
  <c r="G304" i="26" s="1"/>
  <c r="G303" i="26" s="1"/>
  <c r="O322" i="25"/>
  <c r="G317" i="25"/>
  <c r="J317" i="25" s="1"/>
  <c r="C313" i="26" s="1"/>
  <c r="AA317" i="25"/>
  <c r="AD317" i="25" s="1"/>
  <c r="G313" i="26" s="1"/>
  <c r="AU317" i="25"/>
  <c r="AX317" i="25" s="1"/>
  <c r="G318" i="25"/>
  <c r="J318" i="25" s="1"/>
  <c r="C314" i="26" s="1"/>
  <c r="AA318" i="25"/>
  <c r="AD318" i="25" s="1"/>
  <c r="G314" i="26" s="1"/>
  <c r="AU318" i="25"/>
  <c r="AX318" i="25" s="1"/>
  <c r="K314" i="26" s="1"/>
  <c r="G300" i="25"/>
  <c r="J300" i="25" s="1"/>
  <c r="C296" i="26" s="1"/>
  <c r="C290" i="26" s="1"/>
  <c r="C289" i="26" s="1"/>
  <c r="Q300" i="25"/>
  <c r="T300" i="25" s="1"/>
  <c r="AA300" i="25"/>
  <c r="AD300" i="25" s="1"/>
  <c r="G296" i="26" s="1"/>
  <c r="G290" i="26" s="1"/>
  <c r="G289" i="26" s="1"/>
  <c r="AK300" i="25"/>
  <c r="AN300" i="25" s="1"/>
  <c r="AU300" i="25"/>
  <c r="AX300" i="25" s="1"/>
  <c r="K296" i="26" s="1"/>
  <c r="K290" i="26" s="1"/>
  <c r="K289" i="26" s="1"/>
  <c r="BE300" i="25"/>
  <c r="BH300" i="25" s="1"/>
  <c r="G303" i="25"/>
  <c r="J303" i="25" s="1"/>
  <c r="C299" i="26" s="1"/>
  <c r="AA303" i="25"/>
  <c r="AD303" i="25" s="1"/>
  <c r="G299" i="26" s="1"/>
  <c r="AU303" i="25"/>
  <c r="AX303" i="25" s="1"/>
  <c r="K299" i="26" s="1"/>
  <c r="G304" i="25"/>
  <c r="J304" i="25" s="1"/>
  <c r="C300" i="26" s="1"/>
  <c r="Q304" i="25"/>
  <c r="T304" i="25" s="1"/>
  <c r="E300" i="26" s="1"/>
  <c r="AA304" i="25"/>
  <c r="AD304" i="25" s="1"/>
  <c r="G300" i="26" s="1"/>
  <c r="AK304" i="25"/>
  <c r="AN304" i="25" s="1"/>
  <c r="I300" i="26" s="1"/>
  <c r="AU304" i="25"/>
  <c r="AX304" i="25" s="1"/>
  <c r="K300" i="26" s="1"/>
  <c r="BE304" i="25"/>
  <c r="BH304" i="25" s="1"/>
  <c r="M300" i="26" s="1"/>
  <c r="Q317" i="25"/>
  <c r="T317" i="25" s="1"/>
  <c r="E313" i="26" s="1"/>
  <c r="Q319" i="25"/>
  <c r="T319" i="25" s="1"/>
  <c r="E315" i="26" s="1"/>
  <c r="AK317" i="25"/>
  <c r="AN317" i="25" s="1"/>
  <c r="I313" i="26" s="1"/>
  <c r="AK319" i="25"/>
  <c r="AN319" i="25" s="1"/>
  <c r="I315" i="26" s="1"/>
  <c r="BE317" i="25"/>
  <c r="BH317" i="25" s="1"/>
  <c r="M313" i="26" s="1"/>
  <c r="BE319" i="25"/>
  <c r="BH319" i="25" s="1"/>
  <c r="M315" i="26" s="1"/>
  <c r="BQ307" i="25"/>
  <c r="L314" i="25"/>
  <c r="O314" i="25" s="1"/>
  <c r="V314" i="25"/>
  <c r="Y314" i="25" s="1"/>
  <c r="AF314" i="25"/>
  <c r="AI314" i="25" s="1"/>
  <c r="AP314" i="25"/>
  <c r="AS314" i="25" s="1"/>
  <c r="AZ314" i="25"/>
  <c r="BC314" i="25" s="1"/>
  <c r="BJ314" i="25"/>
  <c r="BM314" i="25" s="1"/>
  <c r="AI322" i="25"/>
  <c r="BQ321" i="25"/>
  <c r="L328" i="25"/>
  <c r="O328" i="25" s="1"/>
  <c r="D324" i="26" s="1"/>
  <c r="D318" i="26" s="1"/>
  <c r="D317" i="26" s="1"/>
  <c r="V328" i="25"/>
  <c r="Y328" i="25" s="1"/>
  <c r="F324" i="26" s="1"/>
  <c r="F318" i="26" s="1"/>
  <c r="F317" i="26" s="1"/>
  <c r="AF328" i="25"/>
  <c r="AI328" i="25" s="1"/>
  <c r="H324" i="26" s="1"/>
  <c r="H318" i="26" s="1"/>
  <c r="H317" i="26" s="1"/>
  <c r="AP328" i="25"/>
  <c r="AS328" i="25" s="1"/>
  <c r="J324" i="26" s="1"/>
  <c r="J318" i="26" s="1"/>
  <c r="J317" i="26" s="1"/>
  <c r="AZ328" i="25"/>
  <c r="BC328" i="25" s="1"/>
  <c r="L324" i="26" s="1"/>
  <c r="L318" i="26" s="1"/>
  <c r="L317" i="26" s="1"/>
  <c r="BJ328" i="25"/>
  <c r="BM328" i="25" s="1"/>
  <c r="N324" i="26" s="1"/>
  <c r="N318" i="26" s="1"/>
  <c r="N317" i="26" s="1"/>
  <c r="Q330" i="25"/>
  <c r="T330" i="25" s="1"/>
  <c r="AK330" i="25"/>
  <c r="AN330" i="25" s="1"/>
  <c r="BE330" i="25"/>
  <c r="BH330" i="25" s="1"/>
  <c r="L331" i="25"/>
  <c r="O331" i="25" s="1"/>
  <c r="D327" i="26" s="1"/>
  <c r="V331" i="25"/>
  <c r="Y331" i="25" s="1"/>
  <c r="F327" i="26" s="1"/>
  <c r="AF331" i="25"/>
  <c r="AI331" i="25" s="1"/>
  <c r="H327" i="26" s="1"/>
  <c r="AP331" i="25"/>
  <c r="AS331" i="25" s="1"/>
  <c r="J327" i="26" s="1"/>
  <c r="AZ331" i="25"/>
  <c r="BC331" i="25" s="1"/>
  <c r="L327" i="26" s="1"/>
  <c r="BJ331" i="25"/>
  <c r="BM331" i="25" s="1"/>
  <c r="N327" i="26" s="1"/>
  <c r="L332" i="25"/>
  <c r="O332" i="25" s="1"/>
  <c r="D328" i="26" s="1"/>
  <c r="V332" i="25"/>
  <c r="Y332" i="25" s="1"/>
  <c r="F328" i="26" s="1"/>
  <c r="AF332" i="25"/>
  <c r="AI332" i="25" s="1"/>
  <c r="H328" i="26" s="1"/>
  <c r="AP332" i="25"/>
  <c r="AS332" i="25" s="1"/>
  <c r="J328" i="26" s="1"/>
  <c r="AZ332" i="25"/>
  <c r="BC332" i="25" s="1"/>
  <c r="L328" i="26" s="1"/>
  <c r="BJ332" i="25"/>
  <c r="BM332" i="25" s="1"/>
  <c r="N328" i="26" s="1"/>
  <c r="G341" i="25"/>
  <c r="J341" i="25" s="1"/>
  <c r="C337" i="26" s="1"/>
  <c r="C331" i="26" s="1"/>
  <c r="C330" i="26" s="1"/>
  <c r="Q341" i="25"/>
  <c r="T341" i="25" s="1"/>
  <c r="E337" i="26" s="1"/>
  <c r="E331" i="26" s="1"/>
  <c r="E330" i="26" s="1"/>
  <c r="AA341" i="25"/>
  <c r="AD341" i="25" s="1"/>
  <c r="G337" i="26" s="1"/>
  <c r="G331" i="26" s="1"/>
  <c r="G330" i="26" s="1"/>
  <c r="AK341" i="25"/>
  <c r="AN341" i="25" s="1"/>
  <c r="I337" i="26" s="1"/>
  <c r="I331" i="26" s="1"/>
  <c r="I330" i="26" s="1"/>
  <c r="AU341" i="25"/>
  <c r="AX341" i="25" s="1"/>
  <c r="K337" i="26" s="1"/>
  <c r="K331" i="26" s="1"/>
  <c r="K330" i="26" s="1"/>
  <c r="BE341" i="25"/>
  <c r="BH341" i="25" s="1"/>
  <c r="M337" i="26" s="1"/>
  <c r="M331" i="26" s="1"/>
  <c r="M330" i="26" s="1"/>
  <c r="G343" i="25"/>
  <c r="J343" i="25" s="1"/>
  <c r="AA343" i="25"/>
  <c r="AD343" i="25" s="1"/>
  <c r="AU343" i="25"/>
  <c r="AX343" i="25" s="1"/>
  <c r="G344" i="25"/>
  <c r="J344" i="25" s="1"/>
  <c r="C340" i="26" s="1"/>
  <c r="Q344" i="25"/>
  <c r="T344" i="25" s="1"/>
  <c r="E340" i="26" s="1"/>
  <c r="AA344" i="25"/>
  <c r="AD344" i="25" s="1"/>
  <c r="G340" i="26" s="1"/>
  <c r="AK344" i="25"/>
  <c r="AN344" i="25" s="1"/>
  <c r="I340" i="26" s="1"/>
  <c r="AU344" i="25"/>
  <c r="AX344" i="25" s="1"/>
  <c r="K340" i="26" s="1"/>
  <c r="BE344" i="25"/>
  <c r="BH344" i="25" s="1"/>
  <c r="M340" i="26" s="1"/>
  <c r="V345" i="25"/>
  <c r="Y345" i="25" s="1"/>
  <c r="F341" i="26" s="1"/>
  <c r="AK345" i="25"/>
  <c r="AN345" i="25" s="1"/>
  <c r="I341" i="26" s="1"/>
  <c r="L354" i="25"/>
  <c r="O354" i="25" s="1"/>
  <c r="D350" i="26" s="1"/>
  <c r="D344" i="26" s="1"/>
  <c r="D343" i="26" s="1"/>
  <c r="L358" i="25"/>
  <c r="O358" i="25" s="1"/>
  <c r="D354" i="26" s="1"/>
  <c r="L359" i="25"/>
  <c r="O359" i="25" s="1"/>
  <c r="D355" i="26" s="1"/>
  <c r="L357" i="25"/>
  <c r="O357" i="25" s="1"/>
  <c r="D353" i="26" s="1"/>
  <c r="V343" i="25"/>
  <c r="Y343" i="25" s="1"/>
  <c r="AP343" i="25"/>
  <c r="AS343" i="25" s="1"/>
  <c r="BJ343" i="25"/>
  <c r="BM343" i="25" s="1"/>
  <c r="L345" i="25"/>
  <c r="O345" i="25" s="1"/>
  <c r="D341" i="26" s="1"/>
  <c r="AZ345" i="25"/>
  <c r="BC345" i="25" s="1"/>
  <c r="L341" i="26" s="1"/>
  <c r="AI348" i="25"/>
  <c r="O355" i="25"/>
  <c r="D351" i="26" s="1"/>
  <c r="G328" i="25"/>
  <c r="J328" i="25" s="1"/>
  <c r="C324" i="26" s="1"/>
  <c r="C318" i="26" s="1"/>
  <c r="C317" i="26" s="1"/>
  <c r="Q328" i="25"/>
  <c r="T328" i="25" s="1"/>
  <c r="E324" i="26" s="1"/>
  <c r="E318" i="26" s="1"/>
  <c r="E317" i="26" s="1"/>
  <c r="AA328" i="25"/>
  <c r="AD328" i="25" s="1"/>
  <c r="G324" i="26" s="1"/>
  <c r="G318" i="26" s="1"/>
  <c r="G317" i="26" s="1"/>
  <c r="AK328" i="25"/>
  <c r="AN328" i="25" s="1"/>
  <c r="I324" i="26" s="1"/>
  <c r="I318" i="26" s="1"/>
  <c r="I317" i="26" s="1"/>
  <c r="AU328" i="25"/>
  <c r="AX328" i="25" s="1"/>
  <c r="K324" i="26" s="1"/>
  <c r="K318" i="26" s="1"/>
  <c r="K317" i="26" s="1"/>
  <c r="BE328" i="25"/>
  <c r="BH328" i="25" s="1"/>
  <c r="M324" i="26" s="1"/>
  <c r="M318" i="26" s="1"/>
  <c r="M317" i="26" s="1"/>
  <c r="G330" i="25"/>
  <c r="J330" i="25" s="1"/>
  <c r="AA330" i="25"/>
  <c r="AD330" i="25" s="1"/>
  <c r="AU330" i="25"/>
  <c r="AX330" i="25" s="1"/>
  <c r="G331" i="25"/>
  <c r="J331" i="25" s="1"/>
  <c r="C327" i="26" s="1"/>
  <c r="Q331" i="25"/>
  <c r="T331" i="25" s="1"/>
  <c r="E327" i="26" s="1"/>
  <c r="AA331" i="25"/>
  <c r="AD331" i="25" s="1"/>
  <c r="G327" i="26" s="1"/>
  <c r="AK331" i="25"/>
  <c r="AN331" i="25" s="1"/>
  <c r="I327" i="26" s="1"/>
  <c r="AU331" i="25"/>
  <c r="AX331" i="25" s="1"/>
  <c r="K327" i="26" s="1"/>
  <c r="BE331" i="25"/>
  <c r="BH331" i="25" s="1"/>
  <c r="M327" i="26" s="1"/>
  <c r="BQ334" i="25"/>
  <c r="L341" i="25"/>
  <c r="O341" i="25" s="1"/>
  <c r="D337" i="26" s="1"/>
  <c r="D331" i="26" s="1"/>
  <c r="D330" i="26" s="1"/>
  <c r="V341" i="25"/>
  <c r="Y341" i="25" s="1"/>
  <c r="AF341" i="25"/>
  <c r="AI341" i="25" s="1"/>
  <c r="H337" i="26" s="1"/>
  <c r="H331" i="26" s="1"/>
  <c r="H330" i="26" s="1"/>
  <c r="AP341" i="25"/>
  <c r="AS341" i="25" s="1"/>
  <c r="AZ341" i="25"/>
  <c r="BC341" i="25" s="1"/>
  <c r="L337" i="26" s="1"/>
  <c r="L331" i="26" s="1"/>
  <c r="L330" i="26" s="1"/>
  <c r="BJ341" i="25"/>
  <c r="BM341" i="25" s="1"/>
  <c r="Q343" i="25"/>
  <c r="T343" i="25" s="1"/>
  <c r="BE343" i="25"/>
  <c r="BH343" i="25" s="1"/>
  <c r="L344" i="25"/>
  <c r="O344" i="25" s="1"/>
  <c r="D340" i="26" s="1"/>
  <c r="AF344" i="25"/>
  <c r="AI344" i="25" s="1"/>
  <c r="H340" i="26" s="1"/>
  <c r="AP344" i="25"/>
  <c r="AS344" i="25" s="1"/>
  <c r="J340" i="26" s="1"/>
  <c r="AZ344" i="25"/>
  <c r="BC344" i="25" s="1"/>
  <c r="L340" i="26" s="1"/>
  <c r="BJ344" i="25"/>
  <c r="BM344" i="25" s="1"/>
  <c r="N340" i="26" s="1"/>
  <c r="BQ347" i="25"/>
  <c r="AF343" i="25"/>
  <c r="AI343" i="25" s="1"/>
  <c r="O348" i="25"/>
  <c r="AD348" i="25"/>
  <c r="BC348" i="25"/>
  <c r="AF357" i="25"/>
  <c r="AI357" i="25" s="1"/>
  <c r="H353" i="26" s="1"/>
  <c r="AZ357" i="25"/>
  <c r="BC357" i="25" s="1"/>
  <c r="L353" i="26" s="1"/>
  <c r="G358" i="25"/>
  <c r="J358" i="25" s="1"/>
  <c r="C354" i="26" s="1"/>
  <c r="AF358" i="25"/>
  <c r="AI358" i="25" s="1"/>
  <c r="H354" i="26" s="1"/>
  <c r="AU358" i="25"/>
  <c r="AX358" i="25" s="1"/>
  <c r="K354" i="26" s="1"/>
  <c r="AA359" i="25"/>
  <c r="AD359" i="25" s="1"/>
  <c r="G355" i="26" s="1"/>
  <c r="AZ359" i="25"/>
  <c r="BC359" i="25" s="1"/>
  <c r="L355" i="26" s="1"/>
  <c r="L372" i="25"/>
  <c r="O372" i="25" s="1"/>
  <c r="D368" i="26" s="1"/>
  <c r="L371" i="25"/>
  <c r="O371" i="25" s="1"/>
  <c r="D367" i="26" s="1"/>
  <c r="L370" i="25"/>
  <c r="O370" i="25" s="1"/>
  <c r="L368" i="25"/>
  <c r="O368" i="25" s="1"/>
  <c r="D364" i="26" s="1"/>
  <c r="D358" i="26" s="1"/>
  <c r="D357" i="26" s="1"/>
  <c r="AZ372" i="25"/>
  <c r="BC372" i="25" s="1"/>
  <c r="L368" i="26" s="1"/>
  <c r="AZ371" i="25"/>
  <c r="BC371" i="25" s="1"/>
  <c r="L367" i="26" s="1"/>
  <c r="AZ368" i="25"/>
  <c r="BC368" i="25" s="1"/>
  <c r="L364" i="26" s="1"/>
  <c r="L358" i="26" s="1"/>
  <c r="L357" i="26" s="1"/>
  <c r="AZ370" i="25"/>
  <c r="BC370" i="25" s="1"/>
  <c r="G354" i="25"/>
  <c r="J354" i="25" s="1"/>
  <c r="C350" i="26" s="1"/>
  <c r="C344" i="26" s="1"/>
  <c r="C343" i="26" s="1"/>
  <c r="Q354" i="25"/>
  <c r="T354" i="25" s="1"/>
  <c r="E350" i="26" s="1"/>
  <c r="E344" i="26" s="1"/>
  <c r="E343" i="26" s="1"/>
  <c r="AA354" i="25"/>
  <c r="AD354" i="25" s="1"/>
  <c r="G350" i="26" s="1"/>
  <c r="G344" i="26" s="1"/>
  <c r="G343" i="26" s="1"/>
  <c r="AK354" i="25"/>
  <c r="AN354" i="25" s="1"/>
  <c r="I350" i="26" s="1"/>
  <c r="I344" i="26" s="1"/>
  <c r="I343" i="26" s="1"/>
  <c r="AU354" i="25"/>
  <c r="AX354" i="25" s="1"/>
  <c r="K350" i="26" s="1"/>
  <c r="K344" i="26" s="1"/>
  <c r="K343" i="26" s="1"/>
  <c r="BE354" i="25"/>
  <c r="BH354" i="25" s="1"/>
  <c r="M350" i="26" s="1"/>
  <c r="M344" i="26" s="1"/>
  <c r="M343" i="26" s="1"/>
  <c r="G357" i="25"/>
  <c r="J357" i="25" s="1"/>
  <c r="C353" i="26" s="1"/>
  <c r="AA357" i="25"/>
  <c r="AD357" i="25" s="1"/>
  <c r="G353" i="26" s="1"/>
  <c r="AU357" i="25"/>
  <c r="AX357" i="25" s="1"/>
  <c r="K353" i="26" s="1"/>
  <c r="V358" i="25"/>
  <c r="Y358" i="25" s="1"/>
  <c r="F354" i="26" s="1"/>
  <c r="AK358" i="25"/>
  <c r="AN358" i="25" s="1"/>
  <c r="I354" i="26" s="1"/>
  <c r="BJ358" i="25"/>
  <c r="BM358" i="25" s="1"/>
  <c r="N354" i="26" s="1"/>
  <c r="Q359" i="25"/>
  <c r="T359" i="25" s="1"/>
  <c r="E355" i="26" s="1"/>
  <c r="AP359" i="25"/>
  <c r="AS359" i="25" s="1"/>
  <c r="J355" i="26" s="1"/>
  <c r="BE359" i="25"/>
  <c r="BH359" i="25" s="1"/>
  <c r="M355" i="26" s="1"/>
  <c r="AP372" i="25"/>
  <c r="AS372" i="25" s="1"/>
  <c r="J368" i="26" s="1"/>
  <c r="AP371" i="25"/>
  <c r="AS371" i="25" s="1"/>
  <c r="J367" i="26" s="1"/>
  <c r="AP368" i="25"/>
  <c r="AS368" i="25" s="1"/>
  <c r="AP370" i="25"/>
  <c r="AS370" i="25" s="1"/>
  <c r="O362" i="25"/>
  <c r="BC362" i="25"/>
  <c r="V357" i="25"/>
  <c r="Y357" i="25" s="1"/>
  <c r="AP357" i="25"/>
  <c r="AS357" i="25" s="1"/>
  <c r="BJ357" i="25"/>
  <c r="BM357" i="25" s="1"/>
  <c r="AZ358" i="25"/>
  <c r="BC358" i="25" s="1"/>
  <c r="L354" i="26" s="1"/>
  <c r="G359" i="25"/>
  <c r="J359" i="25" s="1"/>
  <c r="C355" i="26" s="1"/>
  <c r="AF359" i="25"/>
  <c r="AI359" i="25" s="1"/>
  <c r="H355" i="26" s="1"/>
  <c r="AF372" i="25"/>
  <c r="AI372" i="25" s="1"/>
  <c r="H368" i="26" s="1"/>
  <c r="AF371" i="25"/>
  <c r="AI371" i="25" s="1"/>
  <c r="H367" i="26" s="1"/>
  <c r="AF370" i="25"/>
  <c r="AI370" i="25" s="1"/>
  <c r="AF368" i="25"/>
  <c r="AI368" i="25" s="1"/>
  <c r="H364" i="26" s="1"/>
  <c r="H358" i="26" s="1"/>
  <c r="H357" i="26" s="1"/>
  <c r="BH362" i="25"/>
  <c r="V354" i="25"/>
  <c r="Y354" i="25" s="1"/>
  <c r="AP354" i="25"/>
  <c r="AS354" i="25" s="1"/>
  <c r="BJ354" i="25"/>
  <c r="BM354" i="25" s="1"/>
  <c r="Q357" i="25"/>
  <c r="T357" i="25" s="1"/>
  <c r="E353" i="26" s="1"/>
  <c r="AK357" i="25"/>
  <c r="AN357" i="25" s="1"/>
  <c r="I353" i="26" s="1"/>
  <c r="BE357" i="25"/>
  <c r="BH357" i="25" s="1"/>
  <c r="M353" i="26" s="1"/>
  <c r="V372" i="25"/>
  <c r="Y372" i="25" s="1"/>
  <c r="F368" i="26" s="1"/>
  <c r="V371" i="25"/>
  <c r="Y371" i="25" s="1"/>
  <c r="F367" i="26" s="1"/>
  <c r="V368" i="25"/>
  <c r="Y368" i="25" s="1"/>
  <c r="F364" i="26" s="1"/>
  <c r="F358" i="26" s="1"/>
  <c r="F357" i="26" s="1"/>
  <c r="V370" i="25"/>
  <c r="Y370" i="25" s="1"/>
  <c r="BJ372" i="25"/>
  <c r="BM372" i="25" s="1"/>
  <c r="N368" i="26" s="1"/>
  <c r="BJ371" i="25"/>
  <c r="BM371" i="25" s="1"/>
  <c r="N367" i="26" s="1"/>
  <c r="BJ368" i="25"/>
  <c r="BM368" i="25" s="1"/>
  <c r="BJ370" i="25"/>
  <c r="BM370" i="25" s="1"/>
  <c r="AI362" i="25"/>
  <c r="AK371" i="25"/>
  <c r="AN371" i="25" s="1"/>
  <c r="I367" i="26" s="1"/>
  <c r="Q372" i="25"/>
  <c r="T372" i="25" s="1"/>
  <c r="E368" i="26" s="1"/>
  <c r="BE372" i="25"/>
  <c r="BH372" i="25" s="1"/>
  <c r="M368" i="26" s="1"/>
  <c r="BE370" i="25"/>
  <c r="BH370" i="25" s="1"/>
  <c r="BQ361" i="25"/>
  <c r="BE368" i="25"/>
  <c r="BH368" i="25" s="1"/>
  <c r="M364" i="26" s="1"/>
  <c r="M358" i="26" s="1"/>
  <c r="M357" i="26" s="1"/>
  <c r="G370" i="25"/>
  <c r="J370" i="25" s="1"/>
  <c r="AU370" i="25"/>
  <c r="AX370" i="25" s="1"/>
  <c r="AA371" i="25"/>
  <c r="AD371" i="25" s="1"/>
  <c r="G367" i="26" s="1"/>
  <c r="G372" i="25"/>
  <c r="J372" i="25" s="1"/>
  <c r="C368" i="26" s="1"/>
  <c r="AU368" i="25"/>
  <c r="AX368" i="25" s="1"/>
  <c r="Q371" i="25"/>
  <c r="T371" i="25" s="1"/>
  <c r="E367" i="26" s="1"/>
  <c r="BE371" i="25"/>
  <c r="BH371" i="25" s="1"/>
  <c r="M367" i="26" s="1"/>
  <c r="AK372" i="25"/>
  <c r="AN372" i="25" s="1"/>
  <c r="I368" i="26" s="1"/>
  <c r="G368" i="25"/>
  <c r="J368" i="25" s="1"/>
  <c r="Q368" i="25"/>
  <c r="T368" i="25" s="1"/>
  <c r="E364" i="26" s="1"/>
  <c r="E358" i="26" s="1"/>
  <c r="E357" i="26" s="1"/>
  <c r="AA368" i="25"/>
  <c r="AD368" i="25" s="1"/>
  <c r="G364" i="26" s="1"/>
  <c r="G358" i="26" s="1"/>
  <c r="G357" i="26" s="1"/>
  <c r="AK368" i="25"/>
  <c r="AN368" i="25" s="1"/>
  <c r="I364" i="26" s="1"/>
  <c r="I358" i="26" s="1"/>
  <c r="I357" i="26" s="1"/>
  <c r="AA370" i="25"/>
  <c r="AD370" i="25" s="1"/>
  <c r="AU371" i="25"/>
  <c r="AX371" i="25" s="1"/>
  <c r="K367" i="26" s="1"/>
  <c r="J375" i="25"/>
  <c r="L383" i="25"/>
  <c r="O383" i="25" s="1"/>
  <c r="AF383" i="25"/>
  <c r="AI383" i="25" s="1"/>
  <c r="AZ383" i="25"/>
  <c r="BC383" i="25" s="1"/>
  <c r="V396" i="25"/>
  <c r="Y396" i="25" s="1"/>
  <c r="AP396" i="25"/>
  <c r="AS396" i="25" s="1"/>
  <c r="BJ396" i="25"/>
  <c r="BM396" i="25" s="1"/>
  <c r="G381" i="25"/>
  <c r="J381" i="25" s="1"/>
  <c r="C377" i="26" s="1"/>
  <c r="C371" i="26" s="1"/>
  <c r="C370" i="26" s="1"/>
  <c r="Q381" i="25"/>
  <c r="T381" i="25" s="1"/>
  <c r="E377" i="26" s="1"/>
  <c r="E371" i="26" s="1"/>
  <c r="E370" i="26" s="1"/>
  <c r="AA381" i="25"/>
  <c r="AD381" i="25" s="1"/>
  <c r="G377" i="26" s="1"/>
  <c r="G371" i="26" s="1"/>
  <c r="G370" i="26" s="1"/>
  <c r="AK381" i="25"/>
  <c r="AN381" i="25" s="1"/>
  <c r="I377" i="26" s="1"/>
  <c r="I371" i="26" s="1"/>
  <c r="I370" i="26" s="1"/>
  <c r="AU381" i="25"/>
  <c r="AX381" i="25" s="1"/>
  <c r="K377" i="26" s="1"/>
  <c r="K371" i="26" s="1"/>
  <c r="K370" i="26" s="1"/>
  <c r="BE381" i="25"/>
  <c r="BH381" i="25" s="1"/>
  <c r="M377" i="26" s="1"/>
  <c r="M371" i="26" s="1"/>
  <c r="M370" i="26" s="1"/>
  <c r="G383" i="25"/>
  <c r="J383" i="25" s="1"/>
  <c r="AA383" i="25"/>
  <c r="AD383" i="25" s="1"/>
  <c r="AU383" i="25"/>
  <c r="AX383" i="25" s="1"/>
  <c r="G384" i="25"/>
  <c r="J384" i="25" s="1"/>
  <c r="C380" i="26" s="1"/>
  <c r="Q384" i="25"/>
  <c r="T384" i="25" s="1"/>
  <c r="E380" i="26" s="1"/>
  <c r="AA384" i="25"/>
  <c r="AD384" i="25" s="1"/>
  <c r="G380" i="26" s="1"/>
  <c r="AK384" i="25"/>
  <c r="AN384" i="25" s="1"/>
  <c r="I380" i="26" s="1"/>
  <c r="AU384" i="25"/>
  <c r="AX384" i="25" s="1"/>
  <c r="K380" i="26" s="1"/>
  <c r="BE384" i="25"/>
  <c r="BH384" i="25" s="1"/>
  <c r="M380" i="26" s="1"/>
  <c r="G385" i="25"/>
  <c r="J385" i="25" s="1"/>
  <c r="C381" i="26" s="1"/>
  <c r="Q385" i="25"/>
  <c r="T385" i="25" s="1"/>
  <c r="E381" i="26" s="1"/>
  <c r="AK385" i="25"/>
  <c r="AN385" i="25" s="1"/>
  <c r="I381" i="26" s="1"/>
  <c r="BE385" i="25"/>
  <c r="BH385" i="25" s="1"/>
  <c r="M381" i="26" s="1"/>
  <c r="BQ387" i="25"/>
  <c r="L394" i="25"/>
  <c r="O394" i="25" s="1"/>
  <c r="D390" i="26" s="1"/>
  <c r="D384" i="26" s="1"/>
  <c r="D383" i="26" s="1"/>
  <c r="V394" i="25"/>
  <c r="Y394" i="25" s="1"/>
  <c r="AF394" i="25"/>
  <c r="AI394" i="25" s="1"/>
  <c r="AP394" i="25"/>
  <c r="AS394" i="25" s="1"/>
  <c r="AZ394" i="25"/>
  <c r="BC394" i="25" s="1"/>
  <c r="BJ394" i="25"/>
  <c r="BM394" i="25" s="1"/>
  <c r="Q396" i="25"/>
  <c r="T396" i="25" s="1"/>
  <c r="AK396" i="25"/>
  <c r="AN396" i="25" s="1"/>
  <c r="BE396" i="25"/>
  <c r="BH396" i="25" s="1"/>
  <c r="L397" i="25"/>
  <c r="O397" i="25" s="1"/>
  <c r="D393" i="26" s="1"/>
  <c r="V397" i="25"/>
  <c r="Y397" i="25" s="1"/>
  <c r="F393" i="26" s="1"/>
  <c r="AF397" i="25"/>
  <c r="AI397" i="25" s="1"/>
  <c r="H393" i="26" s="1"/>
  <c r="AP397" i="25"/>
  <c r="AS397" i="25" s="1"/>
  <c r="J393" i="26" s="1"/>
  <c r="AZ397" i="25"/>
  <c r="BC397" i="25" s="1"/>
  <c r="L393" i="26" s="1"/>
  <c r="BJ397" i="25"/>
  <c r="BM397" i="25" s="1"/>
  <c r="N393" i="26" s="1"/>
  <c r="L398" i="25"/>
  <c r="O398" i="25" s="1"/>
  <c r="D394" i="26" s="1"/>
  <c r="AF398" i="25"/>
  <c r="AI398" i="25" s="1"/>
  <c r="H394" i="26" s="1"/>
  <c r="AZ398" i="25"/>
  <c r="BC398" i="25" s="1"/>
  <c r="L394" i="26" s="1"/>
  <c r="V383" i="25"/>
  <c r="Y383" i="25" s="1"/>
  <c r="AP383" i="25"/>
  <c r="AS383" i="25" s="1"/>
  <c r="BJ383" i="25"/>
  <c r="BM383" i="25" s="1"/>
  <c r="L381" i="25"/>
  <c r="O381" i="25" s="1"/>
  <c r="D377" i="26" s="1"/>
  <c r="D371" i="26" s="1"/>
  <c r="D370" i="26" s="1"/>
  <c r="V381" i="25"/>
  <c r="Y381" i="25" s="1"/>
  <c r="F377" i="26" s="1"/>
  <c r="F371" i="26" s="1"/>
  <c r="F370" i="26" s="1"/>
  <c r="AF381" i="25"/>
  <c r="AI381" i="25" s="1"/>
  <c r="H377" i="26" s="1"/>
  <c r="H371" i="26" s="1"/>
  <c r="H370" i="26" s="1"/>
  <c r="AP381" i="25"/>
  <c r="AS381" i="25" s="1"/>
  <c r="AZ381" i="25"/>
  <c r="BC381" i="25" s="1"/>
  <c r="BJ381" i="25"/>
  <c r="BM381" i="25" s="1"/>
  <c r="L384" i="25"/>
  <c r="O384" i="25" s="1"/>
  <c r="D380" i="26" s="1"/>
  <c r="V384" i="25"/>
  <c r="Y384" i="25" s="1"/>
  <c r="F380" i="26" s="1"/>
  <c r="AF384" i="25"/>
  <c r="AI384" i="25" s="1"/>
  <c r="H380" i="26" s="1"/>
  <c r="AP384" i="25"/>
  <c r="AS384" i="25" s="1"/>
  <c r="J380" i="26" s="1"/>
  <c r="AZ384" i="25"/>
  <c r="BC384" i="25" s="1"/>
  <c r="L380" i="26" s="1"/>
  <c r="BJ384" i="25"/>
  <c r="BM384" i="25" s="1"/>
  <c r="N380" i="26" s="1"/>
  <c r="G394" i="25"/>
  <c r="J394" i="25" s="1"/>
  <c r="C390" i="26" s="1"/>
  <c r="C384" i="26" s="1"/>
  <c r="C383" i="26" s="1"/>
  <c r="Q394" i="25"/>
  <c r="T394" i="25" s="1"/>
  <c r="E390" i="26" s="1"/>
  <c r="E384" i="26" s="1"/>
  <c r="E383" i="26" s="1"/>
  <c r="AA394" i="25"/>
  <c r="AD394" i="25" s="1"/>
  <c r="G390" i="26" s="1"/>
  <c r="G384" i="26" s="1"/>
  <c r="G383" i="26" s="1"/>
  <c r="AK394" i="25"/>
  <c r="AN394" i="25" s="1"/>
  <c r="I390" i="26" s="1"/>
  <c r="I384" i="26" s="1"/>
  <c r="I383" i="26" s="1"/>
  <c r="AU394" i="25"/>
  <c r="AX394" i="25" s="1"/>
  <c r="K390" i="26" s="1"/>
  <c r="K384" i="26" s="1"/>
  <c r="K383" i="26" s="1"/>
  <c r="BE394" i="25"/>
  <c r="BH394" i="25" s="1"/>
  <c r="M390" i="26" s="1"/>
  <c r="M384" i="26" s="1"/>
  <c r="M383" i="26" s="1"/>
  <c r="G396" i="25"/>
  <c r="J396" i="25" s="1"/>
  <c r="AA396" i="25"/>
  <c r="AD396" i="25" s="1"/>
  <c r="AU396" i="25"/>
  <c r="AX396" i="25" s="1"/>
  <c r="G397" i="25"/>
  <c r="J397" i="25" s="1"/>
  <c r="C393" i="26" s="1"/>
  <c r="Q397" i="25"/>
  <c r="T397" i="25" s="1"/>
  <c r="E393" i="26" s="1"/>
  <c r="AA397" i="25"/>
  <c r="AD397" i="25" s="1"/>
  <c r="G393" i="26" s="1"/>
  <c r="AK397" i="25"/>
  <c r="AN397" i="25" s="1"/>
  <c r="I393" i="26" s="1"/>
  <c r="AU397" i="25"/>
  <c r="AX397" i="25" s="1"/>
  <c r="K393" i="26" s="1"/>
  <c r="BE397" i="25"/>
  <c r="BH397" i="25" s="1"/>
  <c r="M393" i="26" s="1"/>
  <c r="AX395" i="25" l="1"/>
  <c r="K391" i="26" s="1"/>
  <c r="K392" i="26"/>
  <c r="BC375" i="25"/>
  <c r="L377" i="26"/>
  <c r="L371" i="26" s="1"/>
  <c r="L370" i="26" s="1"/>
  <c r="BM388" i="25"/>
  <c r="N390" i="26"/>
  <c r="N384" i="26" s="1"/>
  <c r="N383" i="26" s="1"/>
  <c r="Y388" i="25"/>
  <c r="F390" i="26"/>
  <c r="F384" i="26" s="1"/>
  <c r="F383" i="26" s="1"/>
  <c r="O383" i="26" s="1"/>
  <c r="Y395" i="25"/>
  <c r="F391" i="26" s="1"/>
  <c r="F392" i="26"/>
  <c r="O388" i="25"/>
  <c r="AN382" i="25"/>
  <c r="I378" i="26" s="1"/>
  <c r="AI375" i="25"/>
  <c r="AN388" i="25"/>
  <c r="AD375" i="25"/>
  <c r="J369" i="25"/>
  <c r="C365" i="26" s="1"/>
  <c r="C366" i="26"/>
  <c r="BH375" i="25"/>
  <c r="BM362" i="25"/>
  <c r="N364" i="26"/>
  <c r="N358" i="26" s="1"/>
  <c r="N357" i="26" s="1"/>
  <c r="Y369" i="25"/>
  <c r="F365" i="26" s="1"/>
  <c r="F366" i="26"/>
  <c r="AS348" i="25"/>
  <c r="J350" i="26"/>
  <c r="J344" i="26" s="1"/>
  <c r="J343" i="26" s="1"/>
  <c r="AS355" i="25"/>
  <c r="J351" i="26" s="1"/>
  <c r="J353" i="26"/>
  <c r="AS369" i="25"/>
  <c r="J365" i="26" s="1"/>
  <c r="J366" i="26"/>
  <c r="T369" i="25"/>
  <c r="E365" i="26" s="1"/>
  <c r="AN362" i="25"/>
  <c r="BC355" i="25"/>
  <c r="L351" i="26" s="1"/>
  <c r="O347" i="25"/>
  <c r="AN348" i="25"/>
  <c r="T342" i="25"/>
  <c r="E338" i="26" s="1"/>
  <c r="E339" i="26"/>
  <c r="J329" i="25"/>
  <c r="C325" i="26" s="1"/>
  <c r="C326" i="26"/>
  <c r="AX355" i="25"/>
  <c r="K351" i="26" s="1"/>
  <c r="BM342" i="25"/>
  <c r="N338" i="26" s="1"/>
  <c r="N339" i="26"/>
  <c r="AD355" i="25"/>
  <c r="G351" i="26" s="1"/>
  <c r="AX342" i="25"/>
  <c r="K338" i="26" s="1"/>
  <c r="K339" i="26"/>
  <c r="T335" i="25"/>
  <c r="T334" i="25" s="1"/>
  <c r="BC329" i="25"/>
  <c r="L325" i="26" s="1"/>
  <c r="BC308" i="25"/>
  <c r="L310" i="26"/>
  <c r="L304" i="26" s="1"/>
  <c r="L303" i="26" s="1"/>
  <c r="O308" i="25"/>
  <c r="D310" i="26"/>
  <c r="D304" i="26" s="1"/>
  <c r="D303" i="26" s="1"/>
  <c r="AD335" i="25"/>
  <c r="BC322" i="25"/>
  <c r="BC321" i="25" s="1"/>
  <c r="AS329" i="25"/>
  <c r="J325" i="26" s="1"/>
  <c r="J335" i="25"/>
  <c r="AX322" i="25"/>
  <c r="BM294" i="25"/>
  <c r="J276" i="26"/>
  <c r="J275" i="26" s="1"/>
  <c r="G262" i="26"/>
  <c r="G261" i="26" s="1"/>
  <c r="J315" i="25"/>
  <c r="C311" i="26" s="1"/>
  <c r="BM301" i="25"/>
  <c r="N297" i="26" s="1"/>
  <c r="AX287" i="25"/>
  <c r="K283" i="26" s="1"/>
  <c r="K285" i="26"/>
  <c r="Y315" i="25"/>
  <c r="F311" i="26" s="1"/>
  <c r="BC301" i="25"/>
  <c r="L297" i="26" s="1"/>
  <c r="AD294" i="25"/>
  <c r="M276" i="26"/>
  <c r="M275" i="26" s="1"/>
  <c r="E276" i="26"/>
  <c r="E275" i="26" s="1"/>
  <c r="H262" i="26"/>
  <c r="H261" i="26" s="1"/>
  <c r="BH315" i="25"/>
  <c r="AI301" i="25"/>
  <c r="H297" i="26" s="1"/>
  <c r="BC287" i="25"/>
  <c r="L283" i="26" s="1"/>
  <c r="BM287" i="25"/>
  <c r="N283" i="26" s="1"/>
  <c r="AD266" i="25"/>
  <c r="Y287" i="25"/>
  <c r="F283" i="26" s="1"/>
  <c r="J280" i="25"/>
  <c r="AN266" i="25"/>
  <c r="AN265" i="25" s="1"/>
  <c r="AN273" i="25"/>
  <c r="I269" i="26" s="1"/>
  <c r="J266" i="25"/>
  <c r="AS259" i="25"/>
  <c r="J256" i="26"/>
  <c r="BH238" i="25"/>
  <c r="M240" i="26"/>
  <c r="M234" i="26" s="1"/>
  <c r="M233" i="26" s="1"/>
  <c r="T238" i="25"/>
  <c r="E240" i="26"/>
  <c r="E234" i="26" s="1"/>
  <c r="E233" i="26" s="1"/>
  <c r="AS224" i="25"/>
  <c r="J226" i="26"/>
  <c r="J220" i="26" s="1"/>
  <c r="J219" i="26" s="1"/>
  <c r="T280" i="25"/>
  <c r="AD273" i="25"/>
  <c r="G269" i="26" s="1"/>
  <c r="BM231" i="25"/>
  <c r="N227" i="26" s="1"/>
  <c r="N229" i="26"/>
  <c r="AI217" i="25"/>
  <c r="H215" i="26"/>
  <c r="AD252" i="25"/>
  <c r="AS245" i="25"/>
  <c r="J241" i="26" s="1"/>
  <c r="J231" i="25"/>
  <c r="BM217" i="25"/>
  <c r="N213" i="26" s="1"/>
  <c r="AD204" i="25"/>
  <c r="G200" i="26" s="1"/>
  <c r="G201" i="26"/>
  <c r="AS204" i="25"/>
  <c r="J200" i="26" s="1"/>
  <c r="J201" i="26"/>
  <c r="AX178" i="25"/>
  <c r="K174" i="26" s="1"/>
  <c r="K175" i="26"/>
  <c r="AN252" i="25"/>
  <c r="BM238" i="25"/>
  <c r="BH231" i="25"/>
  <c r="AS217" i="25"/>
  <c r="Y191" i="25"/>
  <c r="F187" i="26" s="1"/>
  <c r="F188" i="26"/>
  <c r="AI238" i="25"/>
  <c r="BC224" i="25"/>
  <c r="J191" i="25"/>
  <c r="C187" i="26" s="1"/>
  <c r="C188" i="26"/>
  <c r="BH178" i="25"/>
  <c r="M174" i="26" s="1"/>
  <c r="M175" i="26"/>
  <c r="AX165" i="25"/>
  <c r="K161" i="26" s="1"/>
  <c r="K162" i="26"/>
  <c r="O153" i="26"/>
  <c r="BH252" i="25"/>
  <c r="J245" i="25"/>
  <c r="C241" i="26" s="1"/>
  <c r="T231" i="25"/>
  <c r="BM209" i="25"/>
  <c r="BH210" i="25"/>
  <c r="BH209" i="25" s="1"/>
  <c r="M212" i="26"/>
  <c r="M206" i="26" s="1"/>
  <c r="M205" i="26" s="1"/>
  <c r="T210" i="25"/>
  <c r="T209" i="25" s="1"/>
  <c r="E212" i="26"/>
  <c r="E206" i="26" s="1"/>
  <c r="E205" i="26" s="1"/>
  <c r="BC191" i="25"/>
  <c r="L187" i="26" s="1"/>
  <c r="L188" i="26"/>
  <c r="AS178" i="25"/>
  <c r="J174" i="26" s="1"/>
  <c r="J175" i="26"/>
  <c r="O165" i="25"/>
  <c r="D162" i="26"/>
  <c r="BH184" i="25"/>
  <c r="Y165" i="25"/>
  <c r="F161" i="26" s="1"/>
  <c r="T139" i="25"/>
  <c r="E136" i="26"/>
  <c r="J126" i="25"/>
  <c r="C122" i="26" s="1"/>
  <c r="C123" i="26"/>
  <c r="AD99" i="25"/>
  <c r="G95" i="26" s="1"/>
  <c r="G96" i="26"/>
  <c r="AS184" i="25"/>
  <c r="J171" i="25"/>
  <c r="BM152" i="25"/>
  <c r="N148" i="26" s="1"/>
  <c r="N149" i="26"/>
  <c r="Y152" i="25"/>
  <c r="F148" i="26" s="1"/>
  <c r="F149" i="26"/>
  <c r="AS112" i="25"/>
  <c r="J108" i="26" s="1"/>
  <c r="J109" i="26"/>
  <c r="AN197" i="25"/>
  <c r="BC184" i="25"/>
  <c r="BC183" i="25" s="1"/>
  <c r="T171" i="25"/>
  <c r="T165" i="25"/>
  <c r="E161" i="26" s="1"/>
  <c r="BH126" i="25"/>
  <c r="M122" i="26" s="1"/>
  <c r="M123" i="26"/>
  <c r="AX112" i="25"/>
  <c r="K108" i="26" s="1"/>
  <c r="K109" i="26"/>
  <c r="O100" i="26"/>
  <c r="T99" i="25"/>
  <c r="E96" i="26"/>
  <c r="J86" i="25"/>
  <c r="C82" i="26" s="1"/>
  <c r="C83" i="26"/>
  <c r="BM67" i="25"/>
  <c r="N69" i="26"/>
  <c r="N63" i="26" s="1"/>
  <c r="N62" i="26" s="1"/>
  <c r="Y67" i="25"/>
  <c r="F69" i="26"/>
  <c r="F63" i="26" s="1"/>
  <c r="F62" i="26" s="1"/>
  <c r="O62" i="26" s="1"/>
  <c r="J197" i="25"/>
  <c r="BM184" i="25"/>
  <c r="BH191" i="25"/>
  <c r="M187" i="26" s="1"/>
  <c r="AD171" i="25"/>
  <c r="AS152" i="25"/>
  <c r="J148" i="26" s="1"/>
  <c r="J149" i="26"/>
  <c r="O139" i="25"/>
  <c r="D136" i="26"/>
  <c r="BC112" i="25"/>
  <c r="L108" i="26" s="1"/>
  <c r="L109" i="26"/>
  <c r="AS99" i="25"/>
  <c r="J95" i="26" s="1"/>
  <c r="J96" i="26"/>
  <c r="O86" i="25"/>
  <c r="D83" i="26"/>
  <c r="BC60" i="25"/>
  <c r="L58" i="26"/>
  <c r="BC139" i="25"/>
  <c r="L135" i="26" s="1"/>
  <c r="AD105" i="25"/>
  <c r="O67" i="25"/>
  <c r="Y145" i="25"/>
  <c r="Y144" i="25" s="1"/>
  <c r="J139" i="25"/>
  <c r="C135" i="26" s="1"/>
  <c r="BC126" i="25"/>
  <c r="L122" i="26" s="1"/>
  <c r="AN105" i="25"/>
  <c r="BH53" i="25"/>
  <c r="BM40" i="25"/>
  <c r="N42" i="26"/>
  <c r="N36" i="26" s="1"/>
  <c r="N35" i="26" s="1"/>
  <c r="Y40" i="25"/>
  <c r="F42" i="26"/>
  <c r="F36" i="26" s="1"/>
  <c r="F35" i="26" s="1"/>
  <c r="O35" i="26" s="1"/>
  <c r="BC14" i="25"/>
  <c r="L16" i="26"/>
  <c r="L10" i="26" s="1"/>
  <c r="L9" i="26" s="1"/>
  <c r="O14" i="25"/>
  <c r="D16" i="26"/>
  <c r="D10" i="26" s="1"/>
  <c r="D9" i="26" s="1"/>
  <c r="AX105" i="25"/>
  <c r="AX104" i="25" s="1"/>
  <c r="AN112" i="25"/>
  <c r="I108" i="26" s="1"/>
  <c r="AI67" i="25"/>
  <c r="BH60" i="25"/>
  <c r="M56" i="26" s="1"/>
  <c r="AD119" i="25"/>
  <c r="T105" i="25"/>
  <c r="BM79" i="25"/>
  <c r="BH86" i="25"/>
  <c r="M82" i="26" s="1"/>
  <c r="T66" i="25"/>
  <c r="O48" i="26"/>
  <c r="AN34" i="25"/>
  <c r="I30" i="26" s="1"/>
  <c r="I31" i="26"/>
  <c r="AS40" i="25"/>
  <c r="BC34" i="25"/>
  <c r="L30" i="26" s="1"/>
  <c r="AS21" i="25"/>
  <c r="J17" i="26" s="1"/>
  <c r="BC47" i="25"/>
  <c r="L43" i="26" s="1"/>
  <c r="AS28" i="25"/>
  <c r="O21" i="25"/>
  <c r="D17" i="26" s="1"/>
  <c r="BH28" i="25"/>
  <c r="AS34" i="25"/>
  <c r="J30" i="26" s="1"/>
  <c r="AX14" i="25"/>
  <c r="AI28" i="25"/>
  <c r="AD21" i="25"/>
  <c r="G17" i="26" s="1"/>
  <c r="BM375" i="25"/>
  <c r="N377" i="26"/>
  <c r="N371" i="26" s="1"/>
  <c r="N370" i="26" s="1"/>
  <c r="Y382" i="25"/>
  <c r="F378" i="26" s="1"/>
  <c r="F379" i="26"/>
  <c r="AD395" i="25"/>
  <c r="G391" i="26" s="1"/>
  <c r="G392" i="26"/>
  <c r="AS375" i="25"/>
  <c r="J377" i="26"/>
  <c r="J371" i="26" s="1"/>
  <c r="J370" i="26" s="1"/>
  <c r="BM382" i="25"/>
  <c r="N378" i="26" s="1"/>
  <c r="N379" i="26"/>
  <c r="BH395" i="25"/>
  <c r="M391" i="26" s="1"/>
  <c r="M392" i="26"/>
  <c r="BC388" i="25"/>
  <c r="L390" i="26"/>
  <c r="L384" i="26" s="1"/>
  <c r="L383" i="26" s="1"/>
  <c r="AX382" i="25"/>
  <c r="K378" i="26" s="1"/>
  <c r="K379" i="26"/>
  <c r="O370" i="26"/>
  <c r="BC382" i="25"/>
  <c r="L378" i="26" s="1"/>
  <c r="L379" i="26"/>
  <c r="Y375" i="25"/>
  <c r="Y374" i="25" s="1"/>
  <c r="T382" i="25"/>
  <c r="E378" i="26" s="1"/>
  <c r="T375" i="25"/>
  <c r="AX362" i="25"/>
  <c r="K364" i="26"/>
  <c r="K358" i="26" s="1"/>
  <c r="K357" i="26" s="1"/>
  <c r="AD388" i="25"/>
  <c r="AD387" i="25" s="1"/>
  <c r="BC395" i="25"/>
  <c r="L391" i="26" s="1"/>
  <c r="AX375" i="25"/>
  <c r="AX374" i="25" s="1"/>
  <c r="Y348" i="25"/>
  <c r="F350" i="26"/>
  <c r="F344" i="26" s="1"/>
  <c r="F343" i="26" s="1"/>
  <c r="AI369" i="25"/>
  <c r="H365" i="26" s="1"/>
  <c r="H366" i="26"/>
  <c r="Y355" i="25"/>
  <c r="F351" i="26" s="1"/>
  <c r="F353" i="26"/>
  <c r="AS362" i="25"/>
  <c r="AS361" i="25" s="1"/>
  <c r="J364" i="26"/>
  <c r="J358" i="26" s="1"/>
  <c r="J357" i="26" s="1"/>
  <c r="BC369" i="25"/>
  <c r="L365" i="26" s="1"/>
  <c r="L366" i="26"/>
  <c r="J355" i="25"/>
  <c r="C351" i="26" s="1"/>
  <c r="AI342" i="25"/>
  <c r="H338" i="26" s="1"/>
  <c r="H339" i="26"/>
  <c r="BM335" i="25"/>
  <c r="BM334" i="25" s="1"/>
  <c r="N337" i="26"/>
  <c r="N331" i="26" s="1"/>
  <c r="N330" i="26" s="1"/>
  <c r="Y335" i="25"/>
  <c r="F337" i="26"/>
  <c r="F331" i="26" s="1"/>
  <c r="F330" i="26" s="1"/>
  <c r="O330" i="26" s="1"/>
  <c r="AN355" i="25"/>
  <c r="I351" i="26" s="1"/>
  <c r="J348" i="25"/>
  <c r="J347" i="25" s="1"/>
  <c r="AS342" i="25"/>
  <c r="J338" i="26" s="1"/>
  <c r="J339" i="26"/>
  <c r="T355" i="25"/>
  <c r="E351" i="26" s="1"/>
  <c r="AD342" i="25"/>
  <c r="G338" i="26" s="1"/>
  <c r="G339" i="26"/>
  <c r="BH329" i="25"/>
  <c r="M325" i="26" s="1"/>
  <c r="M326" i="26"/>
  <c r="BH322" i="25"/>
  <c r="BH321" i="25" s="1"/>
  <c r="AI329" i="25"/>
  <c r="H325" i="26" s="1"/>
  <c r="AS308" i="25"/>
  <c r="J310" i="26"/>
  <c r="J304" i="26" s="1"/>
  <c r="J303" i="26" s="1"/>
  <c r="BH294" i="25"/>
  <c r="M296" i="26"/>
  <c r="M290" i="26" s="1"/>
  <c r="M289" i="26" s="1"/>
  <c r="T294" i="25"/>
  <c r="E296" i="26"/>
  <c r="E290" i="26" s="1"/>
  <c r="E289" i="26" s="1"/>
  <c r="O335" i="25"/>
  <c r="AN322" i="25"/>
  <c r="Y329" i="25"/>
  <c r="F325" i="26" s="1"/>
  <c r="BC342" i="25"/>
  <c r="L338" i="26" s="1"/>
  <c r="Y322" i="25"/>
  <c r="Y321" i="25" s="1"/>
  <c r="AI315" i="25"/>
  <c r="H311" i="26" s="1"/>
  <c r="H312" i="26"/>
  <c r="BM315" i="25"/>
  <c r="N311" i="26" s="1"/>
  <c r="BH301" i="25"/>
  <c r="M297" i="26" s="1"/>
  <c r="AX294" i="25"/>
  <c r="H276" i="26"/>
  <c r="H275" i="26" s="1"/>
  <c r="M262" i="26"/>
  <c r="M261" i="26" s="1"/>
  <c r="E262" i="26"/>
  <c r="E261" i="26" s="1"/>
  <c r="AN301" i="25"/>
  <c r="I297" i="26" s="1"/>
  <c r="AD287" i="25"/>
  <c r="G283" i="26" s="1"/>
  <c r="G285" i="26"/>
  <c r="O315" i="25"/>
  <c r="D311" i="26" s="1"/>
  <c r="AS301" i="25"/>
  <c r="J297" i="26" s="1"/>
  <c r="K276" i="26"/>
  <c r="K275" i="26" s="1"/>
  <c r="C276" i="26"/>
  <c r="C275" i="26" s="1"/>
  <c r="BM266" i="25"/>
  <c r="N266" i="26"/>
  <c r="N262" i="26" s="1"/>
  <c r="N261" i="26" s="1"/>
  <c r="Y266" i="25"/>
  <c r="F266" i="26"/>
  <c r="F262" i="26" s="1"/>
  <c r="F261" i="26" s="1"/>
  <c r="T315" i="25"/>
  <c r="Y301" i="25"/>
  <c r="F297" i="26" s="1"/>
  <c r="BM273" i="25"/>
  <c r="N269" i="26" s="1"/>
  <c r="N271" i="26"/>
  <c r="T287" i="25"/>
  <c r="E283" i="26" s="1"/>
  <c r="BC273" i="25"/>
  <c r="L269" i="26" s="1"/>
  <c r="O266" i="25"/>
  <c r="O265" i="25" s="1"/>
  <c r="BM259" i="25"/>
  <c r="BM280" i="25"/>
  <c r="BM279" i="25" s="1"/>
  <c r="BH287" i="25"/>
  <c r="M283" i="26" s="1"/>
  <c r="Y259" i="25"/>
  <c r="F255" i="26" s="1"/>
  <c r="F256" i="26"/>
  <c r="O287" i="25"/>
  <c r="D283" i="26" s="1"/>
  <c r="O273" i="25"/>
  <c r="D269" i="26" s="1"/>
  <c r="BH259" i="25"/>
  <c r="M255" i="26" s="1"/>
  <c r="M257" i="26"/>
  <c r="Y252" i="25"/>
  <c r="F254" i="26"/>
  <c r="F248" i="26" s="1"/>
  <c r="F247" i="26" s="1"/>
  <c r="AN287" i="25"/>
  <c r="I283" i="26" s="1"/>
  <c r="BH280" i="25"/>
  <c r="T273" i="25"/>
  <c r="E269" i="26" s="1"/>
  <c r="BC245" i="25"/>
  <c r="L241" i="26" s="1"/>
  <c r="L243" i="26"/>
  <c r="AS231" i="25"/>
  <c r="J227" i="26" s="1"/>
  <c r="J229" i="26"/>
  <c r="O217" i="25"/>
  <c r="D215" i="26"/>
  <c r="O252" i="25"/>
  <c r="BC238" i="25"/>
  <c r="J204" i="25"/>
  <c r="C200" i="26" s="1"/>
  <c r="C201" i="26"/>
  <c r="BM204" i="25"/>
  <c r="N200" i="26" s="1"/>
  <c r="N201" i="26"/>
  <c r="AS197" i="25"/>
  <c r="AS196" i="25" s="1"/>
  <c r="J199" i="26"/>
  <c r="J193" i="26" s="1"/>
  <c r="J192" i="26" s="1"/>
  <c r="AD178" i="25"/>
  <c r="G174" i="26" s="1"/>
  <c r="G175" i="26"/>
  <c r="AX152" i="25"/>
  <c r="K149" i="26"/>
  <c r="BH245" i="25"/>
  <c r="M241" i="26" s="1"/>
  <c r="AX238" i="25"/>
  <c r="AI231" i="25"/>
  <c r="H227" i="26" s="1"/>
  <c r="AD210" i="25"/>
  <c r="AX259" i="25"/>
  <c r="K255" i="26" s="1"/>
  <c r="J252" i="25"/>
  <c r="AX231" i="25"/>
  <c r="Y217" i="25"/>
  <c r="F213" i="26" s="1"/>
  <c r="AN178" i="25"/>
  <c r="I174" i="26" s="1"/>
  <c r="I175" i="26"/>
  <c r="AS171" i="25"/>
  <c r="AS170" i="25" s="1"/>
  <c r="J173" i="26"/>
  <c r="J167" i="26" s="1"/>
  <c r="J166" i="26" s="1"/>
  <c r="AD165" i="25"/>
  <c r="G161" i="26" s="1"/>
  <c r="G162" i="26"/>
  <c r="BH152" i="25"/>
  <c r="M148" i="26" s="1"/>
  <c r="M149" i="26"/>
  <c r="AI259" i="25"/>
  <c r="H255" i="26" s="1"/>
  <c r="T252" i="25"/>
  <c r="AS238" i="25"/>
  <c r="AS237" i="25" s="1"/>
  <c r="AX210" i="25"/>
  <c r="AX209" i="25" s="1"/>
  <c r="AI191" i="25"/>
  <c r="H187" i="26" s="1"/>
  <c r="H188" i="26"/>
  <c r="Y178" i="25"/>
  <c r="F174" i="26" s="1"/>
  <c r="F175" i="26"/>
  <c r="Y197" i="25"/>
  <c r="AI184" i="25"/>
  <c r="J99" i="25"/>
  <c r="C96" i="26"/>
  <c r="BC197" i="25"/>
  <c r="AD184" i="25"/>
  <c r="BC178" i="25"/>
  <c r="L174" i="26" s="1"/>
  <c r="AN158" i="25"/>
  <c r="Y112" i="25"/>
  <c r="F109" i="26"/>
  <c r="BH204" i="25"/>
  <c r="M200" i="26" s="1"/>
  <c r="AN184" i="25"/>
  <c r="BM165" i="25"/>
  <c r="N161" i="26" s="1"/>
  <c r="J158" i="25"/>
  <c r="BH144" i="25"/>
  <c r="AN132" i="25"/>
  <c r="I134" i="26"/>
  <c r="I128" i="26" s="1"/>
  <c r="I127" i="26" s="1"/>
  <c r="AN126" i="25"/>
  <c r="I122" i="26" s="1"/>
  <c r="I123" i="26"/>
  <c r="AS119" i="25"/>
  <c r="J121" i="26"/>
  <c r="J115" i="26" s="1"/>
  <c r="J114" i="26" s="1"/>
  <c r="AD112" i="25"/>
  <c r="G108" i="26" s="1"/>
  <c r="G109" i="26"/>
  <c r="BM92" i="25"/>
  <c r="N94" i="26"/>
  <c r="N88" i="26" s="1"/>
  <c r="N87" i="26" s="1"/>
  <c r="Y92" i="25"/>
  <c r="F94" i="26"/>
  <c r="F88" i="26" s="1"/>
  <c r="F87" i="26" s="1"/>
  <c r="O87" i="26" s="1"/>
  <c r="BH80" i="25"/>
  <c r="BH79" i="25" s="1"/>
  <c r="M81" i="26"/>
  <c r="M76" i="26" s="1"/>
  <c r="M75" i="26" s="1"/>
  <c r="T80" i="25"/>
  <c r="E81" i="26"/>
  <c r="E76" i="26" s="1"/>
  <c r="E75" i="26" s="1"/>
  <c r="BC204" i="25"/>
  <c r="L200" i="26" s="1"/>
  <c r="AX184" i="25"/>
  <c r="AN191" i="25"/>
  <c r="I187" i="26" s="1"/>
  <c r="O171" i="25"/>
  <c r="T158" i="25"/>
  <c r="T157" i="25" s="1"/>
  <c r="AS145" i="25"/>
  <c r="AS144" i="25" s="1"/>
  <c r="J147" i="26"/>
  <c r="J141" i="26" s="1"/>
  <c r="J140" i="26" s="1"/>
  <c r="O140" i="26" s="1"/>
  <c r="BM126" i="25"/>
  <c r="N122" i="26" s="1"/>
  <c r="N123" i="26"/>
  <c r="AI112" i="25"/>
  <c r="H109" i="26"/>
  <c r="Y99" i="25"/>
  <c r="F95" i="26" s="1"/>
  <c r="F96" i="26"/>
  <c r="BM74" i="25"/>
  <c r="N70" i="26" s="1"/>
  <c r="N71" i="26"/>
  <c r="AI60" i="25"/>
  <c r="H58" i="26"/>
  <c r="AI139" i="25"/>
  <c r="H135" i="26" s="1"/>
  <c r="BC92" i="25"/>
  <c r="AX119" i="25"/>
  <c r="AI126" i="25"/>
  <c r="H122" i="26" s="1"/>
  <c r="AD80" i="25"/>
  <c r="T53" i="25"/>
  <c r="T52" i="25" s="1"/>
  <c r="AX34" i="25"/>
  <c r="K30" i="26" s="1"/>
  <c r="K31" i="26"/>
  <c r="O23" i="26"/>
  <c r="AS14" i="25"/>
  <c r="AS13" i="25" s="1"/>
  <c r="J16" i="26"/>
  <c r="J10" i="26" s="1"/>
  <c r="J9" i="26" s="1"/>
  <c r="BH119" i="25"/>
  <c r="BH118" i="25" s="1"/>
  <c r="T112" i="25"/>
  <c r="E108" i="26" s="1"/>
  <c r="BC99" i="25"/>
  <c r="L95" i="26" s="1"/>
  <c r="BC74" i="25"/>
  <c r="L70" i="26" s="1"/>
  <c r="AX132" i="25"/>
  <c r="AN139" i="25"/>
  <c r="I135" i="26" s="1"/>
  <c r="O119" i="25"/>
  <c r="AX80" i="25"/>
  <c r="AN86" i="25"/>
  <c r="I82" i="26" s="1"/>
  <c r="AN60" i="25"/>
  <c r="I56" i="26" s="1"/>
  <c r="BC40" i="25"/>
  <c r="BC39" i="25" s="1"/>
  <c r="T34" i="25"/>
  <c r="E30" i="26" s="1"/>
  <c r="E31" i="26"/>
  <c r="G396" i="26"/>
  <c r="AX28" i="25"/>
  <c r="AX27" i="25" s="1"/>
  <c r="AI34" i="25"/>
  <c r="H30" i="26" s="1"/>
  <c r="AI21" i="25"/>
  <c r="H17" i="26" s="1"/>
  <c r="AI47" i="25"/>
  <c r="H43" i="26" s="1"/>
  <c r="Y28" i="25"/>
  <c r="Y27" i="25" s="1"/>
  <c r="AN14" i="25"/>
  <c r="AN28" i="25"/>
  <c r="AN27" i="25" s="1"/>
  <c r="Y34" i="25"/>
  <c r="F30" i="26" s="1"/>
  <c r="J14" i="25"/>
  <c r="O28" i="25"/>
  <c r="BH14" i="25"/>
  <c r="J395" i="25"/>
  <c r="C391" i="26" s="1"/>
  <c r="C392" i="26"/>
  <c r="AS382" i="25"/>
  <c r="J378" i="26" s="1"/>
  <c r="J379" i="26"/>
  <c r="AN395" i="25"/>
  <c r="I391" i="26" s="1"/>
  <c r="I392" i="26"/>
  <c r="AS388" i="25"/>
  <c r="J390" i="26"/>
  <c r="J384" i="26" s="1"/>
  <c r="J383" i="26" s="1"/>
  <c r="AD382" i="25"/>
  <c r="G378" i="26" s="1"/>
  <c r="G379" i="26"/>
  <c r="BM395" i="25"/>
  <c r="N391" i="26" s="1"/>
  <c r="N392" i="26"/>
  <c r="AI382" i="25"/>
  <c r="H378" i="26" s="1"/>
  <c r="H379" i="26"/>
  <c r="BH388" i="25"/>
  <c r="BH387" i="25" s="1"/>
  <c r="T388" i="25"/>
  <c r="AI395" i="25"/>
  <c r="H391" i="26" s="1"/>
  <c r="AN375" i="25"/>
  <c r="AN374" i="25" s="1"/>
  <c r="AI361" i="25"/>
  <c r="BC361" i="25"/>
  <c r="O369" i="25"/>
  <c r="D365" i="26" s="1"/>
  <c r="D366" i="26"/>
  <c r="BC347" i="25"/>
  <c r="BH355" i="25"/>
  <c r="M351" i="26" s="1"/>
  <c r="AX329" i="25"/>
  <c r="K325" i="26" s="1"/>
  <c r="K326" i="26"/>
  <c r="O317" i="26"/>
  <c r="Y342" i="25"/>
  <c r="F338" i="26" s="1"/>
  <c r="F339" i="26"/>
  <c r="BH348" i="25"/>
  <c r="J342" i="25"/>
  <c r="C338" i="26" s="1"/>
  <c r="C339" i="26"/>
  <c r="AN329" i="25"/>
  <c r="I325" i="26" s="1"/>
  <c r="I326" i="26"/>
  <c r="AI321" i="25"/>
  <c r="O329" i="25"/>
  <c r="D325" i="26" s="1"/>
  <c r="AI308" i="25"/>
  <c r="AI307" i="25" s="1"/>
  <c r="H310" i="26"/>
  <c r="H304" i="26" s="1"/>
  <c r="H303" i="26" s="1"/>
  <c r="AS322" i="25"/>
  <c r="AS321" i="25" s="1"/>
  <c r="AN335" i="25"/>
  <c r="AX335" i="25"/>
  <c r="AX334" i="25" s="1"/>
  <c r="O342" i="25"/>
  <c r="D338" i="26" s="1"/>
  <c r="J322" i="25"/>
  <c r="J321" i="25" s="1"/>
  <c r="AN315" i="25"/>
  <c r="I311" i="26" s="1"/>
  <c r="AD301" i="25"/>
  <c r="G297" i="26" s="1"/>
  <c r="Y294" i="25"/>
  <c r="Y293" i="25" s="1"/>
  <c r="K262" i="26"/>
  <c r="K261" i="26" s="1"/>
  <c r="C262" i="26"/>
  <c r="C261" i="26" s="1"/>
  <c r="J308" i="25"/>
  <c r="J307" i="25" s="1"/>
  <c r="J301" i="25"/>
  <c r="C297" i="26" s="1"/>
  <c r="T301" i="25"/>
  <c r="E297" i="26" s="1"/>
  <c r="L262" i="26"/>
  <c r="L261" i="26" s="1"/>
  <c r="D262" i="26"/>
  <c r="D261" i="26" s="1"/>
  <c r="AD308" i="25"/>
  <c r="BC294" i="25"/>
  <c r="BC293" i="25" s="1"/>
  <c r="AS273" i="25"/>
  <c r="J269" i="26" s="1"/>
  <c r="J271" i="26"/>
  <c r="BC280" i="25"/>
  <c r="BC279" i="25" s="1"/>
  <c r="J273" i="25"/>
  <c r="C269" i="26" s="1"/>
  <c r="BC259" i="25"/>
  <c r="L257" i="26"/>
  <c r="AX280" i="25"/>
  <c r="AX279" i="25" s="1"/>
  <c r="BH273" i="25"/>
  <c r="M269" i="26" s="1"/>
  <c r="AI280" i="25"/>
  <c r="AX266" i="25"/>
  <c r="AN238" i="25"/>
  <c r="AN237" i="25" s="1"/>
  <c r="I240" i="26"/>
  <c r="I234" i="26" s="1"/>
  <c r="I233" i="26" s="1"/>
  <c r="O233" i="26" s="1"/>
  <c r="BM224" i="25"/>
  <c r="BM223" i="25" s="1"/>
  <c r="N226" i="26"/>
  <c r="N220" i="26" s="1"/>
  <c r="N219" i="26" s="1"/>
  <c r="Y224" i="25"/>
  <c r="Y223" i="25" s="1"/>
  <c r="F226" i="26"/>
  <c r="F220" i="26" s="1"/>
  <c r="F219" i="26" s="1"/>
  <c r="O219" i="26" s="1"/>
  <c r="J287" i="25"/>
  <c r="C283" i="26" s="1"/>
  <c r="AS280" i="25"/>
  <c r="BH266" i="25"/>
  <c r="BH265" i="25" s="1"/>
  <c r="AI245" i="25"/>
  <c r="H241" i="26" s="1"/>
  <c r="H243" i="26"/>
  <c r="Y231" i="25"/>
  <c r="F227" i="26" s="1"/>
  <c r="F229" i="26"/>
  <c r="O259" i="25"/>
  <c r="D255" i="26" s="1"/>
  <c r="O238" i="25"/>
  <c r="AI223" i="25"/>
  <c r="BM197" i="25"/>
  <c r="BM196" i="25" s="1"/>
  <c r="N199" i="26"/>
  <c r="N193" i="26" s="1"/>
  <c r="N192" i="26" s="1"/>
  <c r="O192" i="26" s="1"/>
  <c r="J178" i="25"/>
  <c r="C174" i="26" s="1"/>
  <c r="C175" i="26"/>
  <c r="AD152" i="25"/>
  <c r="G149" i="26"/>
  <c r="AX245" i="25"/>
  <c r="K241" i="26" s="1"/>
  <c r="Y238" i="25"/>
  <c r="BM191" i="25"/>
  <c r="N187" i="26" s="1"/>
  <c r="N188" i="26"/>
  <c r="AN259" i="25"/>
  <c r="I255" i="26" s="1"/>
  <c r="AN245" i="25"/>
  <c r="I241" i="26" s="1"/>
  <c r="AN231" i="25"/>
  <c r="I227" i="26" s="1"/>
  <c r="O224" i="25"/>
  <c r="O205" i="26"/>
  <c r="AX191" i="25"/>
  <c r="K187" i="26" s="1"/>
  <c r="K188" i="26"/>
  <c r="O179" i="26"/>
  <c r="T178" i="25"/>
  <c r="E174" i="26" s="1"/>
  <c r="E175" i="26"/>
  <c r="J165" i="25"/>
  <c r="C161" i="26" s="1"/>
  <c r="C162" i="26"/>
  <c r="AN152" i="25"/>
  <c r="I149" i="26"/>
  <c r="T259" i="25"/>
  <c r="E255" i="26" s="1"/>
  <c r="BM245" i="25"/>
  <c r="N241" i="26" s="1"/>
  <c r="AD238" i="25"/>
  <c r="AN217" i="25"/>
  <c r="I213" i="26" s="1"/>
  <c r="Y209" i="25"/>
  <c r="O191" i="25"/>
  <c r="D187" i="26" s="1"/>
  <c r="D188" i="26"/>
  <c r="BC165" i="25"/>
  <c r="L162" i="26"/>
  <c r="BH197" i="25"/>
  <c r="BH196" i="25" s="1"/>
  <c r="T184" i="25"/>
  <c r="AD158" i="25"/>
  <c r="AD157" i="25" s="1"/>
  <c r="BC152" i="25"/>
  <c r="L148" i="26" s="1"/>
  <c r="L149" i="26"/>
  <c r="O152" i="25"/>
  <c r="D148" i="26" s="1"/>
  <c r="D149" i="26"/>
  <c r="AX126" i="25"/>
  <c r="K122" i="26" s="1"/>
  <c r="K123" i="26"/>
  <c r="AD197" i="25"/>
  <c r="AD196" i="25" s="1"/>
  <c r="AX171" i="25"/>
  <c r="AX170" i="25" s="1"/>
  <c r="AI178" i="25"/>
  <c r="H174" i="26" s="1"/>
  <c r="Y139" i="25"/>
  <c r="F135" i="26" s="1"/>
  <c r="F136" i="26"/>
  <c r="AN204" i="25"/>
  <c r="I200" i="26" s="1"/>
  <c r="O184" i="25"/>
  <c r="O183" i="25" s="1"/>
  <c r="BM157" i="25"/>
  <c r="BH165" i="25"/>
  <c r="M161" i="26" s="1"/>
  <c r="AI152" i="25"/>
  <c r="H148" i="26" s="1"/>
  <c r="H149" i="26"/>
  <c r="O127" i="26"/>
  <c r="T126" i="25"/>
  <c r="E122" i="26" s="1"/>
  <c r="E123" i="26"/>
  <c r="J112" i="25"/>
  <c r="C108" i="26" s="1"/>
  <c r="C109" i="26"/>
  <c r="BH99" i="25"/>
  <c r="M96" i="26"/>
  <c r="AX86" i="25"/>
  <c r="K82" i="26" s="1"/>
  <c r="K83" i="26"/>
  <c r="AS67" i="25"/>
  <c r="J69" i="26"/>
  <c r="J63" i="26" s="1"/>
  <c r="J62" i="26" s="1"/>
  <c r="AX197" i="25"/>
  <c r="AI204" i="25"/>
  <c r="H200" i="26" s="1"/>
  <c r="Y184" i="25"/>
  <c r="Y183" i="25" s="1"/>
  <c r="T191" i="25"/>
  <c r="E187" i="26" s="1"/>
  <c r="AS165" i="25"/>
  <c r="BC145" i="25"/>
  <c r="BC144" i="25" s="1"/>
  <c r="AS139" i="25"/>
  <c r="J135" i="26" s="1"/>
  <c r="J136" i="26"/>
  <c r="AS126" i="25"/>
  <c r="J122" i="26" s="1"/>
  <c r="J123" i="26"/>
  <c r="O112" i="25"/>
  <c r="D108" i="26" s="1"/>
  <c r="D109" i="26"/>
  <c r="BC86" i="25"/>
  <c r="L83" i="26"/>
  <c r="AS74" i="25"/>
  <c r="J70" i="26" s="1"/>
  <c r="J71" i="26"/>
  <c r="O60" i="25"/>
  <c r="D58" i="26"/>
  <c r="AN119" i="25"/>
  <c r="AN118" i="25" s="1"/>
  <c r="AD91" i="25"/>
  <c r="BC67" i="25"/>
  <c r="BC66" i="25" s="1"/>
  <c r="AI119" i="25"/>
  <c r="AI118" i="25" s="1"/>
  <c r="O126" i="25"/>
  <c r="D122" i="26" s="1"/>
  <c r="AI39" i="25"/>
  <c r="AD34" i="25"/>
  <c r="G30" i="26" s="1"/>
  <c r="G31" i="26"/>
  <c r="AI14" i="25"/>
  <c r="AI13" i="25" s="1"/>
  <c r="H16" i="26"/>
  <c r="H10" i="26" s="1"/>
  <c r="H9" i="26" s="1"/>
  <c r="H396" i="26" s="1"/>
  <c r="T119" i="25"/>
  <c r="T118" i="25" s="1"/>
  <c r="J105" i="25"/>
  <c r="J104" i="25" s="1"/>
  <c r="AI99" i="25"/>
  <c r="H95" i="26" s="1"/>
  <c r="AI74" i="25"/>
  <c r="H70" i="26" s="1"/>
  <c r="Y131" i="25"/>
  <c r="BH105" i="25"/>
  <c r="Y79" i="25"/>
  <c r="T86" i="25"/>
  <c r="E82" i="26" s="1"/>
  <c r="AD60" i="25"/>
  <c r="G56" i="26" s="1"/>
  <c r="O40" i="25"/>
  <c r="M396" i="26"/>
  <c r="E396" i="26"/>
  <c r="AD28" i="25"/>
  <c r="AD27" i="25" s="1"/>
  <c r="O34" i="25"/>
  <c r="D30" i="26" s="1"/>
  <c r="J21" i="25"/>
  <c r="C17" i="26" s="1"/>
  <c r="O47" i="25"/>
  <c r="D43" i="26" s="1"/>
  <c r="AN21" i="25"/>
  <c r="I17" i="26" s="1"/>
  <c r="AS52" i="25"/>
  <c r="T28" i="25"/>
  <c r="T27" i="25" s="1"/>
  <c r="AX21" i="25"/>
  <c r="K17" i="26" s="1"/>
  <c r="BM21" i="25"/>
  <c r="N17" i="26" s="1"/>
  <c r="T14" i="25"/>
  <c r="T395" i="25"/>
  <c r="E391" i="26" s="1"/>
  <c r="E392" i="26"/>
  <c r="AI388" i="25"/>
  <c r="AI387" i="25" s="1"/>
  <c r="H390" i="26"/>
  <c r="H384" i="26" s="1"/>
  <c r="H383" i="26" s="1"/>
  <c r="J382" i="25"/>
  <c r="C378" i="26" s="1"/>
  <c r="C379" i="26"/>
  <c r="AS395" i="25"/>
  <c r="J391" i="26" s="1"/>
  <c r="J392" i="26"/>
  <c r="O382" i="25"/>
  <c r="D378" i="26" s="1"/>
  <c r="D379" i="26"/>
  <c r="BH382" i="25"/>
  <c r="M378" i="26" s="1"/>
  <c r="AD369" i="25"/>
  <c r="G365" i="26" s="1"/>
  <c r="G366" i="26"/>
  <c r="J362" i="25"/>
  <c r="J361" i="25" s="1"/>
  <c r="C364" i="26"/>
  <c r="C358" i="26" s="1"/>
  <c r="C357" i="26" s="1"/>
  <c r="O357" i="26" s="1"/>
  <c r="AX388" i="25"/>
  <c r="AX387" i="25" s="1"/>
  <c r="J388" i="25"/>
  <c r="J387" i="25" s="1"/>
  <c r="AX369" i="25"/>
  <c r="K365" i="26" s="1"/>
  <c r="K366" i="26"/>
  <c r="BH369" i="25"/>
  <c r="M365" i="26" s="1"/>
  <c r="M366" i="26"/>
  <c r="O395" i="25"/>
  <c r="D391" i="26" s="1"/>
  <c r="O375" i="25"/>
  <c r="BM369" i="25"/>
  <c r="N365" i="26" s="1"/>
  <c r="N366" i="26"/>
  <c r="AN369" i="25"/>
  <c r="I365" i="26" s="1"/>
  <c r="BM348" i="25"/>
  <c r="N350" i="26"/>
  <c r="N344" i="26" s="1"/>
  <c r="N343" i="26" s="1"/>
  <c r="T362" i="25"/>
  <c r="T361" i="25" s="1"/>
  <c r="BM355" i="25"/>
  <c r="N351" i="26" s="1"/>
  <c r="N353" i="26"/>
  <c r="O361" i="25"/>
  <c r="O343" i="26"/>
  <c r="AD347" i="25"/>
  <c r="AI355" i="25"/>
  <c r="H351" i="26" s="1"/>
  <c r="BH342" i="25"/>
  <c r="M338" i="26" s="1"/>
  <c r="M339" i="26"/>
  <c r="AS335" i="25"/>
  <c r="AS334" i="25" s="1"/>
  <c r="J337" i="26"/>
  <c r="J331" i="26" s="1"/>
  <c r="J330" i="26" s="1"/>
  <c r="AD329" i="25"/>
  <c r="G325" i="26" s="1"/>
  <c r="G326" i="26"/>
  <c r="AD362" i="25"/>
  <c r="AD361" i="25" s="1"/>
  <c r="AX348" i="25"/>
  <c r="AX347" i="25" s="1"/>
  <c r="Y362" i="25"/>
  <c r="Y361" i="25" s="1"/>
  <c r="T348" i="25"/>
  <c r="T347" i="25" s="1"/>
  <c r="T329" i="25"/>
  <c r="E325" i="26" s="1"/>
  <c r="E326" i="26"/>
  <c r="BH335" i="25"/>
  <c r="BH334" i="25" s="1"/>
  <c r="T322" i="25"/>
  <c r="BM308" i="25"/>
  <c r="BM307" i="25" s="1"/>
  <c r="N310" i="26"/>
  <c r="N304" i="26" s="1"/>
  <c r="N303" i="26" s="1"/>
  <c r="Y308" i="25"/>
  <c r="Y307" i="25" s="1"/>
  <c r="F310" i="26"/>
  <c r="F304" i="26" s="1"/>
  <c r="F303" i="26" s="1"/>
  <c r="AN294" i="25"/>
  <c r="AN293" i="25" s="1"/>
  <c r="I296" i="26"/>
  <c r="I290" i="26" s="1"/>
  <c r="I289" i="26" s="1"/>
  <c r="O289" i="26" s="1"/>
  <c r="BC335" i="25"/>
  <c r="BC334" i="25" s="1"/>
  <c r="AD322" i="25"/>
  <c r="AD321" i="25" s="1"/>
  <c r="AX315" i="25"/>
  <c r="K311" i="26" s="1"/>
  <c r="K313" i="26"/>
  <c r="AN342" i="25"/>
  <c r="I338" i="26" s="1"/>
  <c r="BM329" i="25"/>
  <c r="N325" i="26" s="1"/>
  <c r="O303" i="26"/>
  <c r="AI335" i="25"/>
  <c r="AI334" i="25" s="1"/>
  <c r="BM322" i="25"/>
  <c r="AD315" i="25"/>
  <c r="G311" i="26" s="1"/>
  <c r="O301" i="25"/>
  <c r="D297" i="26" s="1"/>
  <c r="J294" i="25"/>
  <c r="J293" i="25" s="1"/>
  <c r="I262" i="26"/>
  <c r="I261" i="26" s="1"/>
  <c r="AS315" i="25"/>
  <c r="J311" i="26" s="1"/>
  <c r="BC315" i="25"/>
  <c r="L311" i="26" s="1"/>
  <c r="AI294" i="25"/>
  <c r="AI293" i="25" s="1"/>
  <c r="AS287" i="25"/>
  <c r="J283" i="26" s="1"/>
  <c r="J284" i="26"/>
  <c r="AS294" i="25"/>
  <c r="AS293" i="25" s="1"/>
  <c r="AS266" i="25"/>
  <c r="AS265" i="25" s="1"/>
  <c r="J266" i="26"/>
  <c r="J262" i="26" s="1"/>
  <c r="J261" i="26" s="1"/>
  <c r="AX301" i="25"/>
  <c r="K297" i="26" s="1"/>
  <c r="O294" i="25"/>
  <c r="O293" i="25" s="1"/>
  <c r="Y273" i="25"/>
  <c r="F269" i="26" s="1"/>
  <c r="F271" i="26"/>
  <c r="O280" i="25"/>
  <c r="O279" i="25" s="1"/>
  <c r="BC266" i="25"/>
  <c r="BC265" i="25" s="1"/>
  <c r="O247" i="26"/>
  <c r="AI287" i="25"/>
  <c r="H283" i="26" s="1"/>
  <c r="Y280" i="25"/>
  <c r="Y279" i="25" s="1"/>
  <c r="AI273" i="25"/>
  <c r="H269" i="26" s="1"/>
  <c r="AX273" i="25"/>
  <c r="K269" i="26" s="1"/>
  <c r="AI266" i="25"/>
  <c r="AD259" i="25"/>
  <c r="G255" i="26" s="1"/>
  <c r="G257" i="26"/>
  <c r="AN280" i="25"/>
  <c r="AN279" i="25" s="1"/>
  <c r="AD280" i="25"/>
  <c r="AD279" i="25" s="1"/>
  <c r="T266" i="25"/>
  <c r="T265" i="25" s="1"/>
  <c r="O245" i="25"/>
  <c r="D241" i="26" s="1"/>
  <c r="D243" i="26"/>
  <c r="BC217" i="25"/>
  <c r="L215" i="26"/>
  <c r="BC231" i="25"/>
  <c r="L227" i="26" s="1"/>
  <c r="AX204" i="25"/>
  <c r="K200" i="26" s="1"/>
  <c r="K201" i="26"/>
  <c r="Y204" i="25"/>
  <c r="F200" i="26" s="1"/>
  <c r="F201" i="26"/>
  <c r="J152" i="25"/>
  <c r="C149" i="26"/>
  <c r="Y245" i="25"/>
  <c r="F241" i="26" s="1"/>
  <c r="J238" i="25"/>
  <c r="J237" i="25" s="1"/>
  <c r="AS191" i="25"/>
  <c r="J187" i="26" s="1"/>
  <c r="J188" i="26"/>
  <c r="AX252" i="25"/>
  <c r="AX251" i="25" s="1"/>
  <c r="AD245" i="25"/>
  <c r="G241" i="26" s="1"/>
  <c r="O231" i="25"/>
  <c r="D227" i="26" s="1"/>
  <c r="AD191" i="25"/>
  <c r="G187" i="26" s="1"/>
  <c r="G188" i="26"/>
  <c r="BM171" i="25"/>
  <c r="N173" i="26"/>
  <c r="N167" i="26" s="1"/>
  <c r="N166" i="26" s="1"/>
  <c r="Y171" i="25"/>
  <c r="Y170" i="25" s="1"/>
  <c r="F173" i="26"/>
  <c r="F167" i="26" s="1"/>
  <c r="F166" i="26" s="1"/>
  <c r="O166" i="26" s="1"/>
  <c r="T152" i="25"/>
  <c r="E148" i="26" s="1"/>
  <c r="E149" i="26"/>
  <c r="J259" i="25"/>
  <c r="C255" i="26" s="1"/>
  <c r="T245" i="25"/>
  <c r="E241" i="26" s="1"/>
  <c r="AD231" i="25"/>
  <c r="G227" i="26" s="1"/>
  <c r="AD217" i="25"/>
  <c r="G213" i="26" s="1"/>
  <c r="J210" i="25"/>
  <c r="J209" i="25" s="1"/>
  <c r="BM178" i="25"/>
  <c r="N174" i="26" s="1"/>
  <c r="N175" i="26"/>
  <c r="AI165" i="25"/>
  <c r="H161" i="26" s="1"/>
  <c r="H162" i="26"/>
  <c r="T197" i="25"/>
  <c r="T196" i="25" s="1"/>
  <c r="AN171" i="25"/>
  <c r="AN170" i="25" s="1"/>
  <c r="BH139" i="25"/>
  <c r="M136" i="26"/>
  <c r="AD126" i="25"/>
  <c r="G122" i="26" s="1"/>
  <c r="G123" i="26"/>
  <c r="AX99" i="25"/>
  <c r="K96" i="26"/>
  <c r="AN210" i="25"/>
  <c r="AN209" i="25" s="1"/>
  <c r="O197" i="25"/>
  <c r="O196" i="25" s="1"/>
  <c r="AI171" i="25"/>
  <c r="AI170" i="25" s="1"/>
  <c r="O178" i="25"/>
  <c r="D174" i="26" s="1"/>
  <c r="AI144" i="25"/>
  <c r="BM112" i="25"/>
  <c r="N109" i="26"/>
  <c r="T204" i="25"/>
  <c r="E200" i="26" s="1"/>
  <c r="BH171" i="25"/>
  <c r="BH170" i="25" s="1"/>
  <c r="AX158" i="25"/>
  <c r="AX157" i="25" s="1"/>
  <c r="AN165" i="25"/>
  <c r="I161" i="26" s="1"/>
  <c r="BM139" i="25"/>
  <c r="N135" i="26" s="1"/>
  <c r="N136" i="26"/>
  <c r="BM119" i="25"/>
  <c r="BM118" i="25" s="1"/>
  <c r="N121" i="26"/>
  <c r="N115" i="26" s="1"/>
  <c r="N114" i="26" s="1"/>
  <c r="Y119" i="25"/>
  <c r="F121" i="26"/>
  <c r="F115" i="26" s="1"/>
  <c r="F114" i="26" s="1"/>
  <c r="O114" i="26" s="1"/>
  <c r="AN99" i="25"/>
  <c r="I95" i="26" s="1"/>
  <c r="I96" i="26"/>
  <c r="AS92" i="25"/>
  <c r="AS91" i="25" s="1"/>
  <c r="J94" i="26"/>
  <c r="J88" i="26" s="1"/>
  <c r="J87" i="26" s="1"/>
  <c r="AD86" i="25"/>
  <c r="G82" i="26" s="1"/>
  <c r="G83" i="26"/>
  <c r="AN80" i="25"/>
  <c r="AN79" i="25" s="1"/>
  <c r="I81" i="26"/>
  <c r="I76" i="26" s="1"/>
  <c r="I75" i="26" s="1"/>
  <c r="I396" i="26" s="1"/>
  <c r="AI197" i="25"/>
  <c r="AI196" i="25" s="1"/>
  <c r="O204" i="25"/>
  <c r="D200" i="26" s="1"/>
  <c r="J184" i="25"/>
  <c r="J183" i="25" s="1"/>
  <c r="BC171" i="25"/>
  <c r="BC170" i="25" s="1"/>
  <c r="BH158" i="25"/>
  <c r="BH157" i="25" s="1"/>
  <c r="O145" i="25"/>
  <c r="O144" i="25" s="1"/>
  <c r="AD139" i="25"/>
  <c r="G135" i="26" s="1"/>
  <c r="G136" i="26"/>
  <c r="Y126" i="25"/>
  <c r="F122" i="26" s="1"/>
  <c r="F123" i="26"/>
  <c r="BM99" i="25"/>
  <c r="N95" i="26" s="1"/>
  <c r="N96" i="26"/>
  <c r="AI86" i="25"/>
  <c r="H82" i="26" s="1"/>
  <c r="H83" i="26"/>
  <c r="Y74" i="25"/>
  <c r="F70" i="26" s="1"/>
  <c r="F71" i="26"/>
  <c r="AI132" i="25"/>
  <c r="AI131" i="25" s="1"/>
  <c r="AS104" i="25"/>
  <c r="O92" i="25"/>
  <c r="J52" i="25"/>
  <c r="BM145" i="25"/>
  <c r="BM144" i="25" s="1"/>
  <c r="AX139" i="25"/>
  <c r="K135" i="26" s="1"/>
  <c r="J119" i="25"/>
  <c r="J118" i="25" s="1"/>
  <c r="BC104" i="25"/>
  <c r="BM47" i="25"/>
  <c r="N43" i="26" s="1"/>
  <c r="N44" i="26"/>
  <c r="Y47" i="25"/>
  <c r="F43" i="26" s="1"/>
  <c r="F44" i="26"/>
  <c r="J34" i="25"/>
  <c r="C30" i="26" s="1"/>
  <c r="C31" i="26"/>
  <c r="BM14" i="25"/>
  <c r="BM13" i="25" s="1"/>
  <c r="N16" i="26"/>
  <c r="N10" i="26" s="1"/>
  <c r="N9" i="26" s="1"/>
  <c r="N396" i="26" s="1"/>
  <c r="Y14" i="25"/>
  <c r="Y13" i="25" s="1"/>
  <c r="F16" i="26"/>
  <c r="F10" i="26" s="1"/>
  <c r="F9" i="26" s="1"/>
  <c r="BC132" i="25"/>
  <c r="BC131" i="25" s="1"/>
  <c r="BH112" i="25"/>
  <c r="M108" i="26" s="1"/>
  <c r="AI92" i="25"/>
  <c r="AI91" i="25" s="1"/>
  <c r="O99" i="25"/>
  <c r="D95" i="26" s="1"/>
  <c r="AX66" i="25"/>
  <c r="O74" i="25"/>
  <c r="D70" i="26" s="1"/>
  <c r="AD53" i="25"/>
  <c r="AD52" i="25" s="1"/>
  <c r="J132" i="25"/>
  <c r="J131" i="25" s="1"/>
  <c r="BC119" i="25"/>
  <c r="BC118" i="25" s="1"/>
  <c r="J80" i="25"/>
  <c r="J79" i="25" s="1"/>
  <c r="BH66" i="25"/>
  <c r="AN53" i="25"/>
  <c r="AN52" i="25" s="1"/>
  <c r="AS47" i="25"/>
  <c r="J43" i="26" s="1"/>
  <c r="J44" i="26"/>
  <c r="BH34" i="25"/>
  <c r="M30" i="26" s="1"/>
  <c r="M31" i="26"/>
  <c r="K396" i="26"/>
  <c r="C396" i="26"/>
  <c r="O9" i="26"/>
  <c r="J28" i="25"/>
  <c r="BH21" i="25"/>
  <c r="M17" i="26" s="1"/>
  <c r="AD14" i="25"/>
  <c r="AD13" i="25" s="1"/>
  <c r="BM28" i="25"/>
  <c r="BM27" i="25" s="1"/>
  <c r="Y21" i="25"/>
  <c r="F17" i="26" s="1"/>
  <c r="BM34" i="25"/>
  <c r="N30" i="26" s="1"/>
  <c r="T21" i="25"/>
  <c r="E17" i="26" s="1"/>
  <c r="BC28" i="25"/>
  <c r="BC27" i="25" s="1"/>
  <c r="BC21" i="25"/>
  <c r="L17" i="26" s="1"/>
  <c r="J27" i="25" l="1"/>
  <c r="F396" i="26"/>
  <c r="K95" i="26"/>
  <c r="AX91" i="25"/>
  <c r="M135" i="26"/>
  <c r="BH131" i="25"/>
  <c r="C148" i="26"/>
  <c r="J144" i="25"/>
  <c r="BM347" i="25"/>
  <c r="O374" i="25"/>
  <c r="AS66" i="25"/>
  <c r="O237" i="25"/>
  <c r="AI279" i="25"/>
  <c r="L255" i="26"/>
  <c r="BC251" i="25"/>
  <c r="O261" i="26"/>
  <c r="O321" i="25"/>
  <c r="BH347" i="25"/>
  <c r="BH13" i="25"/>
  <c r="AX131" i="25"/>
  <c r="O104" i="25"/>
  <c r="BC91" i="25"/>
  <c r="T79" i="25"/>
  <c r="Y91" i="25"/>
  <c r="J157" i="25"/>
  <c r="AD183" i="25"/>
  <c r="AI183" i="25"/>
  <c r="AD223" i="25"/>
  <c r="AD209" i="25"/>
  <c r="N255" i="26"/>
  <c r="BM251" i="25"/>
  <c r="O275" i="26"/>
  <c r="O334" i="25"/>
  <c r="BH293" i="25"/>
  <c r="T374" i="25"/>
  <c r="AX13" i="25"/>
  <c r="AS27" i="25"/>
  <c r="AS39" i="25"/>
  <c r="T104" i="25"/>
  <c r="AI66" i="25"/>
  <c r="O13" i="25"/>
  <c r="Y39" i="25"/>
  <c r="AN104" i="25"/>
  <c r="O66" i="25"/>
  <c r="AI157" i="25"/>
  <c r="J196" i="25"/>
  <c r="BM66" i="25"/>
  <c r="E95" i="26"/>
  <c r="T91" i="25"/>
  <c r="T170" i="25"/>
  <c r="E135" i="26"/>
  <c r="T131" i="25"/>
  <c r="D161" i="26"/>
  <c r="O157" i="25"/>
  <c r="BH251" i="25"/>
  <c r="BC223" i="25"/>
  <c r="AN251" i="25"/>
  <c r="BM293" i="25"/>
  <c r="O307" i="25"/>
  <c r="AN361" i="25"/>
  <c r="BH374" i="25"/>
  <c r="AN387" i="25"/>
  <c r="O396" i="26"/>
  <c r="N108" i="26"/>
  <c r="BM104" i="25"/>
  <c r="BM170" i="25"/>
  <c r="AD131" i="25"/>
  <c r="O75" i="26"/>
  <c r="M95" i="26"/>
  <c r="BH91" i="25"/>
  <c r="T144" i="25"/>
  <c r="O223" i="25"/>
  <c r="AN334" i="25"/>
  <c r="J374" i="25"/>
  <c r="AS387" i="25"/>
  <c r="O27" i="25"/>
  <c r="AN13" i="25"/>
  <c r="AX79" i="25"/>
  <c r="J396" i="26"/>
  <c r="H108" i="26"/>
  <c r="AI104" i="25"/>
  <c r="AX183" i="25"/>
  <c r="F108" i="26"/>
  <c r="Y104" i="25"/>
  <c r="BC196" i="25"/>
  <c r="Y196" i="25"/>
  <c r="T251" i="25"/>
  <c r="K227" i="26"/>
  <c r="AX223" i="25"/>
  <c r="K148" i="26"/>
  <c r="AX144" i="25"/>
  <c r="D213" i="26"/>
  <c r="O209" i="25"/>
  <c r="Y265" i="25"/>
  <c r="BC387" i="25"/>
  <c r="BM374" i="25"/>
  <c r="AD118" i="25"/>
  <c r="L396" i="26"/>
  <c r="AI79" i="25"/>
  <c r="L56" i="26"/>
  <c r="BC52" i="25"/>
  <c r="D135" i="26"/>
  <c r="O131" i="25"/>
  <c r="AD170" i="25"/>
  <c r="J170" i="25"/>
  <c r="AI237" i="25"/>
  <c r="J213" i="26"/>
  <c r="AS209" i="25"/>
  <c r="C227" i="26"/>
  <c r="J223" i="25"/>
  <c r="H213" i="26"/>
  <c r="AI209" i="25"/>
  <c r="T279" i="25"/>
  <c r="T237" i="25"/>
  <c r="J255" i="26"/>
  <c r="AS251" i="25"/>
  <c r="J279" i="25"/>
  <c r="AN307" i="25"/>
  <c r="AN347" i="25"/>
  <c r="AI374" i="25"/>
  <c r="BM387" i="25"/>
  <c r="T321" i="25"/>
  <c r="AN91" i="25"/>
  <c r="D56" i="26"/>
  <c r="O52" i="25"/>
  <c r="L82" i="26"/>
  <c r="BC79" i="25"/>
  <c r="J161" i="26"/>
  <c r="AS157" i="25"/>
  <c r="AX196" i="25"/>
  <c r="L161" i="26"/>
  <c r="BC157" i="25"/>
  <c r="G148" i="26"/>
  <c r="AD144" i="25"/>
  <c r="AD307" i="25"/>
  <c r="J13" i="25"/>
  <c r="J12" i="25" s="1"/>
  <c r="J11" i="25" s="1"/>
  <c r="J9" i="25" s="1"/>
  <c r="O118" i="25"/>
  <c r="AX118" i="25"/>
  <c r="BM91" i="25"/>
  <c r="BM12" i="25" s="1"/>
  <c r="BM11" i="25" s="1"/>
  <c r="BM9" i="25" s="1"/>
  <c r="AS118" i="25"/>
  <c r="AS12" i="25" s="1"/>
  <c r="AS11" i="25" s="1"/>
  <c r="AS9" i="25" s="1"/>
  <c r="AN131" i="25"/>
  <c r="AN183" i="25"/>
  <c r="AN157" i="25"/>
  <c r="J251" i="25"/>
  <c r="AX237" i="25"/>
  <c r="BC237" i="25"/>
  <c r="T293" i="25"/>
  <c r="AS307" i="25"/>
  <c r="Y347" i="25"/>
  <c r="BH27" i="25"/>
  <c r="BM131" i="25"/>
  <c r="BC13" i="25"/>
  <c r="BM39" i="25"/>
  <c r="AD104" i="25"/>
  <c r="Y66" i="25"/>
  <c r="Y12" i="25" s="1"/>
  <c r="Y11" i="25" s="1"/>
  <c r="Y9" i="25" s="1"/>
  <c r="AN196" i="25"/>
  <c r="AS183" i="25"/>
  <c r="BH183" i="25"/>
  <c r="E227" i="26"/>
  <c r="T223" i="25"/>
  <c r="AI251" i="25"/>
  <c r="M227" i="26"/>
  <c r="BH223" i="25"/>
  <c r="J265" i="25"/>
  <c r="AX321" i="25"/>
  <c r="AD334" i="25"/>
  <c r="BC307" i="25"/>
  <c r="O91" i="25"/>
  <c r="Y118" i="25"/>
  <c r="L213" i="26"/>
  <c r="BC209" i="25"/>
  <c r="AI265" i="25"/>
  <c r="BM321" i="25"/>
  <c r="T13" i="25"/>
  <c r="O39" i="25"/>
  <c r="BH104" i="25"/>
  <c r="T183" i="25"/>
  <c r="AD237" i="25"/>
  <c r="AN144" i="25"/>
  <c r="I148" i="26"/>
  <c r="Y237" i="25"/>
  <c r="AS279" i="25"/>
  <c r="AX265" i="25"/>
  <c r="BH361" i="25"/>
  <c r="T387" i="25"/>
  <c r="AD79" i="25"/>
  <c r="AD12" i="25" s="1"/>
  <c r="AD11" i="25" s="1"/>
  <c r="AD9" i="25" s="1"/>
  <c r="AS131" i="25"/>
  <c r="AI52" i="25"/>
  <c r="H56" i="26"/>
  <c r="O170" i="25"/>
  <c r="C95" i="26"/>
  <c r="J91" i="25"/>
  <c r="AN223" i="25"/>
  <c r="O251" i="25"/>
  <c r="BH279" i="25"/>
  <c r="Y251" i="25"/>
  <c r="E311" i="26"/>
  <c r="T307" i="25"/>
  <c r="BM265" i="25"/>
  <c r="AX307" i="25"/>
  <c r="AX293" i="25"/>
  <c r="AN321" i="25"/>
  <c r="Y334" i="25"/>
  <c r="AX361" i="25"/>
  <c r="AS374" i="25"/>
  <c r="AI27" i="25"/>
  <c r="AI12" i="25" s="1"/>
  <c r="AI11" i="25" s="1"/>
  <c r="AI9" i="25" s="1"/>
  <c r="D396" i="26"/>
  <c r="O397" i="26" s="1"/>
  <c r="BH52" i="25"/>
  <c r="D82" i="26"/>
  <c r="O79" i="25"/>
  <c r="BM183" i="25"/>
  <c r="Y157" i="25"/>
  <c r="BM237" i="25"/>
  <c r="AD251" i="25"/>
  <c r="AS223" i="25"/>
  <c r="BH237" i="25"/>
  <c r="AD265" i="25"/>
  <c r="M311" i="26"/>
  <c r="BH307" i="25"/>
  <c r="AD293" i="25"/>
  <c r="J334" i="25"/>
  <c r="AI347" i="25"/>
  <c r="AS347" i="25"/>
  <c r="BM361" i="25"/>
  <c r="AD374" i="25"/>
  <c r="O387" i="25"/>
  <c r="Y387" i="25"/>
  <c r="BC374" i="25"/>
  <c r="BH12" i="25" l="1"/>
  <c r="BH11" i="25" s="1"/>
  <c r="BH9" i="25" s="1"/>
  <c r="T12" i="25"/>
  <c r="T11" i="25" s="1"/>
  <c r="T9" i="25" s="1"/>
  <c r="AN12" i="25"/>
  <c r="AN11" i="25" s="1"/>
  <c r="AN9" i="25" s="1"/>
  <c r="O12" i="25"/>
  <c r="O11" i="25" s="1"/>
  <c r="O9" i="25" s="1"/>
  <c r="BO9" i="25" s="1"/>
  <c r="BC12" i="25"/>
  <c r="BC11" i="25" s="1"/>
  <c r="BC9" i="25" s="1"/>
  <c r="AX12" i="25"/>
  <c r="AX11" i="25" s="1"/>
  <c r="AX9" i="25" s="1"/>
</calcChain>
</file>

<file path=xl/sharedStrings.xml><?xml version="1.0" encoding="utf-8"?>
<sst xmlns="http://schemas.openxmlformats.org/spreadsheetml/2006/main" count="8110" uniqueCount="300">
  <si>
    <t>REKAP RENCANA PENARIKAN DANA DIKLAT KETERAMPILAN PELAUT</t>
  </si>
  <si>
    <t>POLITEKNIK PELAYARAN BAROMBONG</t>
  </si>
  <si>
    <t>TAHUN ANGGARAN 2022</t>
  </si>
  <si>
    <t>NO</t>
  </si>
  <si>
    <t>DIKLAT</t>
  </si>
  <si>
    <t>JANUARI</t>
  </si>
  <si>
    <t>FEBRUARI</t>
  </si>
  <si>
    <t>MAR</t>
  </si>
  <si>
    <t>APR</t>
  </si>
  <si>
    <t>MEI</t>
  </si>
  <si>
    <t>JUN</t>
  </si>
  <si>
    <t>JUL</t>
  </si>
  <si>
    <t>AGU</t>
  </si>
  <si>
    <t>SEP</t>
  </si>
  <si>
    <t>OKT</t>
  </si>
  <si>
    <t>NOV</t>
  </si>
  <si>
    <t>DES</t>
  </si>
  <si>
    <t>JUMLAH</t>
  </si>
  <si>
    <t>BST (Basic Safety Training) (1000 Orang)</t>
  </si>
  <si>
    <t>Belanja Gaji dan Tunjangan</t>
  </si>
  <si>
    <t xml:space="preserve">    -     Honorarium Mengajar Teori</t>
  </si>
  <si>
    <t xml:space="preserve">    -     Honorarium Mengajar Praktek</t>
  </si>
  <si>
    <t xml:space="preserve">    -     Honorarium Penyelenggara Diklat</t>
  </si>
  <si>
    <t xml:space="preserve">    -     Honorarium Pembuat Soal Assesment</t>
  </si>
  <si>
    <t xml:space="preserve">    -     Honorarium Pengawas Ujian / Assesment</t>
  </si>
  <si>
    <t xml:space="preserve">    -     Honorarium Pemeriksa Hasil Assesment</t>
  </si>
  <si>
    <t>Belanja Barang</t>
  </si>
  <si>
    <t xml:space="preserve">    -     Bahan Praktek</t>
  </si>
  <si>
    <t xml:space="preserve">    -     Barang Keperluan Diklat</t>
  </si>
  <si>
    <t xml:space="preserve">    -     Sertifikat</t>
  </si>
  <si>
    <t xml:space="preserve">    -     Asuransi</t>
  </si>
  <si>
    <t xml:space="preserve">    -     ATK Sekretariat</t>
  </si>
  <si>
    <t>SAT (Security Awareness Training) (1000 Orang)</t>
  </si>
  <si>
    <t>MEFA (Medical First Aid) (800 Orang)</t>
  </si>
  <si>
    <t>AFF (Advance Fire Fighting) (1000 Orang)</t>
  </si>
  <si>
    <t>MC (Medical Care) (800 Orang)</t>
  </si>
  <si>
    <t>SAT SDSD (Security Awareness Training Seafarers with Designated Security Duties) (950 Orang)</t>
  </si>
  <si>
    <t>SSO (Ship Security Officer) (300 Orang)</t>
  </si>
  <si>
    <t>PSCRB (Personal Survival Craft and Rescue Boat) (500 Orang)</t>
  </si>
  <si>
    <t>CMT (Crisis Management Training) (100 Orang)</t>
  </si>
  <si>
    <t>CMHBT (Crisis Management Human Behaviour Training) (300 Orang)</t>
  </si>
  <si>
    <t>BRM (Bridge Resource Management) (500 Orang)</t>
  </si>
  <si>
    <t>ERM (Engine Resource Management) (500 Orang)</t>
  </si>
  <si>
    <t>RS (Radar Simulator) (500 Orang)</t>
  </si>
  <si>
    <t>AS (Arpa Simulator) (500 Orang)</t>
  </si>
  <si>
    <t>ECDIS (Electronic Chart Display and Information System) (300 Orang)</t>
  </si>
  <si>
    <t>DPRDJNK (Diklat Pelaut Rating Dinas Jaga Navigasi dan Kemudi) (500 Orang)</t>
  </si>
  <si>
    <t>DPRDJM ( Diklat Pelaut Rating Dinas Jaga Mesin/Juru Minyak ) ( 500 orang )</t>
  </si>
  <si>
    <t>DPTBD ( Diklat Pelaut Terampil bagian Dek ) ( 500 Orang )</t>
  </si>
  <si>
    <t>DPTBM ( Diklat Pelaut Terampil bagian Mesin ) ( 500 Orang )</t>
  </si>
  <si>
    <t>BST KLM ( 100 Orang )</t>
  </si>
  <si>
    <t>ROC-GMDSS ( 300 Orang )</t>
  </si>
  <si>
    <t>GOC-GMDSS (300 Orang )</t>
  </si>
  <si>
    <t>BTOCTCO (300 Orang )</t>
  </si>
  <si>
    <t>ATOTCO (300 Orang )</t>
  </si>
  <si>
    <t>ATCTCO (100 Orang )</t>
  </si>
  <si>
    <t>BTLGTCO (100 Orang )</t>
  </si>
  <si>
    <t>ATLGTCO (100 Orang )</t>
  </si>
  <si>
    <t>ISM CODE (50 Orang )</t>
  </si>
  <si>
    <t>IMDG CODE (50 Orang )</t>
  </si>
  <si>
    <t>TOTAL</t>
  </si>
  <si>
    <t>RENCANA PENARIKAN DANA</t>
  </si>
  <si>
    <t>OUTPUT</t>
  </si>
  <si>
    <t>SUB OUTPUT</t>
  </si>
  <si>
    <t>KOMPONEN</t>
  </si>
  <si>
    <t>KODE</t>
  </si>
  <si>
    <t>URAIAN</t>
  </si>
  <si>
    <t>MARET</t>
  </si>
  <si>
    <t>APRIL</t>
  </si>
  <si>
    <t>JUNI</t>
  </si>
  <si>
    <t>JULI</t>
  </si>
  <si>
    <t>AGUSTUS</t>
  </si>
  <si>
    <t>SEPTEMBER</t>
  </si>
  <si>
    <t>OKTOBER</t>
  </si>
  <si>
    <t>NOVEMBER</t>
  </si>
  <si>
    <t>DESEMBER</t>
  </si>
  <si>
    <t>ORANG</t>
  </si>
  <si>
    <t>VOL</t>
  </si>
  <si>
    <t>SATUAN</t>
  </si>
  <si>
    <t>HARGA SATUAN</t>
  </si>
  <si>
    <t>3997</t>
  </si>
  <si>
    <t>POLTEKPEL BAROMBONG</t>
  </si>
  <si>
    <t/>
  </si>
  <si>
    <t>001</t>
  </si>
  <si>
    <t>3997.001</t>
  </si>
  <si>
    <t>Lulusan Pendidikan dan Pelatihan SDM Transportasi Laut_x000D_[Base Line]</t>
  </si>
  <si>
    <t>Orang</t>
  </si>
  <si>
    <t>053</t>
  </si>
  <si>
    <t xml:space="preserve">   053</t>
  </si>
  <si>
    <t>Penyelenggaraan Diklat Teknis SDM Transportasi Laut</t>
  </si>
  <si>
    <t xml:space="preserve">      A</t>
  </si>
  <si>
    <t>Kelas</t>
  </si>
  <si>
    <t xml:space="preserve">     525111</t>
  </si>
  <si>
    <t>OJ</t>
  </si>
  <si>
    <t>KEG</t>
  </si>
  <si>
    <t>OK</t>
  </si>
  <si>
    <t>OH</t>
  </si>
  <si>
    <t xml:space="preserve">     525112</t>
  </si>
  <si>
    <t>SERT</t>
  </si>
  <si>
    <t xml:space="preserve">      B</t>
  </si>
  <si>
    <t xml:space="preserve">      C</t>
  </si>
  <si>
    <t xml:space="preserve">      D</t>
  </si>
  <si>
    <t xml:space="preserve">      E</t>
  </si>
  <si>
    <t xml:space="preserve">      F</t>
  </si>
  <si>
    <t xml:space="preserve">      G</t>
  </si>
  <si>
    <t xml:space="preserve">      H</t>
  </si>
  <si>
    <t>Keg</t>
  </si>
  <si>
    <t xml:space="preserve">      I</t>
  </si>
  <si>
    <t xml:space="preserve">      J</t>
  </si>
  <si>
    <t xml:space="preserve">      K</t>
  </si>
  <si>
    <t xml:space="preserve">      L</t>
  </si>
  <si>
    <t xml:space="preserve">      M</t>
  </si>
  <si>
    <t xml:space="preserve">      N</t>
  </si>
  <si>
    <t xml:space="preserve">      O</t>
  </si>
  <si>
    <t xml:space="preserve">      P</t>
  </si>
  <si>
    <t xml:space="preserve">      Q</t>
  </si>
  <si>
    <t xml:space="preserve">      R</t>
  </si>
  <si>
    <t xml:space="preserve">      S</t>
  </si>
  <si>
    <t>NAMA DIKLAT</t>
  </si>
  <si>
    <t>ANGKATAN</t>
  </si>
  <si>
    <t>SABTU</t>
  </si>
  <si>
    <t>MINGGU</t>
  </si>
  <si>
    <t>SENIN</t>
  </si>
  <si>
    <t>SELASA</t>
  </si>
  <si>
    <t>RABU</t>
  </si>
  <si>
    <t>KAMIS</t>
  </si>
  <si>
    <t>JUMAT</t>
  </si>
  <si>
    <t>HARI</t>
  </si>
  <si>
    <t>BST</t>
  </si>
  <si>
    <t>ANGK. I</t>
  </si>
  <si>
    <t>ANGK. II</t>
  </si>
  <si>
    <t>ANGK.III</t>
  </si>
  <si>
    <t>MEFA</t>
  </si>
  <si>
    <t>AFF</t>
  </si>
  <si>
    <t>BOCT</t>
  </si>
  <si>
    <t>BLGT</t>
  </si>
  <si>
    <t>ATLGTCO</t>
  </si>
  <si>
    <t>ATCTCO</t>
  </si>
  <si>
    <t>RADAR</t>
  </si>
  <si>
    <t>ARPA</t>
  </si>
  <si>
    <t>BRM</t>
  </si>
  <si>
    <t>ERM</t>
  </si>
  <si>
    <t>MC</t>
  </si>
  <si>
    <t>SAT</t>
  </si>
  <si>
    <t>SSO</t>
  </si>
  <si>
    <t>SDSD</t>
  </si>
  <si>
    <t>PSCRB</t>
  </si>
  <si>
    <t>ATOTCO</t>
  </si>
  <si>
    <t>CMT</t>
  </si>
  <si>
    <t>CMHBT</t>
  </si>
  <si>
    <t>ECDIS</t>
  </si>
  <si>
    <t>IMDG CODE</t>
  </si>
  <si>
    <t>ISM CODE</t>
  </si>
  <si>
    <t>-</t>
  </si>
  <si>
    <t>GOC GMDSS</t>
  </si>
  <si>
    <t>2 MINGGU</t>
  </si>
  <si>
    <t>RATING DECK</t>
  </si>
  <si>
    <t>5 MINGGU</t>
  </si>
  <si>
    <t>RATING ENGINE</t>
  </si>
  <si>
    <t>ABLE DECK</t>
  </si>
  <si>
    <t>4 MINGGU</t>
  </si>
  <si>
    <t>ABLE ENGINE</t>
  </si>
  <si>
    <t>BST KLM</t>
  </si>
  <si>
    <t>RO GMDSS</t>
  </si>
  <si>
    <t>JUMLAH KELAS</t>
  </si>
  <si>
    <t>KA. BAG. ADMINISTRASI AKADEMIK DAN KETARUNAAN</t>
  </si>
  <si>
    <t>Capt. EGBERT EDWARD DJAJASASANA, M.Pd.</t>
  </si>
  <si>
    <t>Pembina (IV/b)</t>
  </si>
  <si>
    <t>ANGK. IV</t>
  </si>
  <si>
    <t>ANGK. V</t>
  </si>
  <si>
    <t>ANGK. VI</t>
  </si>
  <si>
    <t>ANGK. III</t>
  </si>
  <si>
    <t>ANGK.VI</t>
  </si>
  <si>
    <t>ANGK. VII</t>
  </si>
  <si>
    <t>ANGK. VIII</t>
  </si>
  <si>
    <t>ANGK. IX</t>
  </si>
  <si>
    <t>ANGK. X</t>
  </si>
  <si>
    <t>ANGK. XI</t>
  </si>
  <si>
    <t>ANGK. XII</t>
  </si>
  <si>
    <t>ANGK. XIII</t>
  </si>
  <si>
    <t>ANGK. XIV</t>
  </si>
  <si>
    <t>ANGK. XV</t>
  </si>
  <si>
    <t>ANGK. XVI</t>
  </si>
  <si>
    <t>ANGK. XVII</t>
  </si>
  <si>
    <t>ANGK. XVIII</t>
  </si>
  <si>
    <t>ANGK. XX</t>
  </si>
  <si>
    <t>ANGK. XXI</t>
  </si>
  <si>
    <t>ANGK. XXII</t>
  </si>
  <si>
    <t>ANGK. XIX</t>
  </si>
  <si>
    <t>ANGK.XXII</t>
  </si>
  <si>
    <t>ANGK. XXIII</t>
  </si>
  <si>
    <t>ANGK. XXIV</t>
  </si>
  <si>
    <t>ANGK. XXV</t>
  </si>
  <si>
    <t>ANGK. XXVI</t>
  </si>
  <si>
    <t>ANGK. XXVII</t>
  </si>
  <si>
    <t>ANGK. XXVIII</t>
  </si>
  <si>
    <t>ANGK. XXX</t>
  </si>
  <si>
    <t>ANGK. XXIX</t>
  </si>
  <si>
    <t>VIII</t>
  </si>
  <si>
    <t>ANGK. XXXI</t>
  </si>
  <si>
    <t>ANGK. XXXII</t>
  </si>
  <si>
    <t>ANGK. XXXIII</t>
  </si>
  <si>
    <t>ANGK. XXXIV</t>
  </si>
  <si>
    <t>ANGK. XXXV</t>
  </si>
  <si>
    <t>ANGK. XXXVI</t>
  </si>
  <si>
    <t>ANGK. XXXVII</t>
  </si>
  <si>
    <t>ANGK. XXXVIII</t>
  </si>
  <si>
    <t>ANGK. XXXIX</t>
  </si>
  <si>
    <t>ANGK. XL</t>
  </si>
  <si>
    <t>TARGET ORANG</t>
  </si>
  <si>
    <t>TARGET KELAS</t>
  </si>
  <si>
    <t>BULAN</t>
  </si>
  <si>
    <t>KELAS</t>
  </si>
  <si>
    <t>NIP. 19660416 199803 1 001</t>
  </si>
  <si>
    <t>PENJABARAN KELAS DIKLAT KETERAMPILAN PELAUT T.A 2023</t>
  </si>
  <si>
    <t>JANUARI 2023</t>
  </si>
  <si>
    <t>FEBRUARI 2023</t>
  </si>
  <si>
    <t>MARET 2023</t>
  </si>
  <si>
    <t>APRIL 2023</t>
  </si>
  <si>
    <t>MEI 2023</t>
  </si>
  <si>
    <t>JUNI 2023</t>
  </si>
  <si>
    <t>JULI 2023</t>
  </si>
  <si>
    <t>AGUSTUS 2023</t>
  </si>
  <si>
    <t>SEPTEMBER 2023</t>
  </si>
  <si>
    <t>OKTOBER 2023</t>
  </si>
  <si>
    <t>NOVEMBER 2023</t>
  </si>
  <si>
    <t>DESEMBER 2023</t>
  </si>
  <si>
    <t>Makassar,      Agustus 2022</t>
  </si>
  <si>
    <t>JUMLAH ORANG</t>
  </si>
  <si>
    <t>ANGK</t>
  </si>
  <si>
    <t>KELAS/ ANGK</t>
  </si>
  <si>
    <t>ANGK.II</t>
  </si>
  <si>
    <t xml:space="preserve">KURANG 1 </t>
  </si>
  <si>
    <t>ANGK.I</t>
  </si>
  <si>
    <t>8 FEB</t>
  </si>
  <si>
    <t>KURANG 1</t>
  </si>
  <si>
    <t>ANGK.VII</t>
  </si>
  <si>
    <t>ANGK.IV</t>
  </si>
  <si>
    <t>ANGK.XI</t>
  </si>
  <si>
    <t>25 MEI</t>
  </si>
  <si>
    <t>19 MEI</t>
  </si>
  <si>
    <t>ANGK.XIV</t>
  </si>
  <si>
    <t>ANGK.XV</t>
  </si>
  <si>
    <t>ANGK.XVI</t>
  </si>
  <si>
    <t>8 JUNI</t>
  </si>
  <si>
    <t>I JUN</t>
  </si>
  <si>
    <t>ANGK.V</t>
  </si>
  <si>
    <t>9 JUNI</t>
  </si>
  <si>
    <t>2 JUNI</t>
  </si>
  <si>
    <t>ANGK.XX</t>
  </si>
  <si>
    <t>2 AGS</t>
  </si>
  <si>
    <t>9 AGS</t>
  </si>
  <si>
    <t>ANGK.XXIII</t>
  </si>
  <si>
    <t>ANGK.XXIV</t>
  </si>
  <si>
    <t>3 AGS</t>
  </si>
  <si>
    <t>1 AGS</t>
  </si>
  <si>
    <t>4 AGS</t>
  </si>
  <si>
    <t>ANGK.6</t>
  </si>
  <si>
    <t>7 AGUSTUS</t>
  </si>
  <si>
    <t>ANGK.VIII</t>
  </si>
  <si>
    <t>ANGK.XII</t>
  </si>
  <si>
    <t>ANGK.XVIII</t>
  </si>
  <si>
    <t>ANGK.XXV</t>
  </si>
  <si>
    <t>ANGK.XXVII</t>
  </si>
  <si>
    <t>XIII</t>
  </si>
  <si>
    <t>5 OKT</t>
  </si>
  <si>
    <t>ANGK.  XXXV</t>
  </si>
  <si>
    <t>9 OKT</t>
  </si>
  <si>
    <t>2 OKT</t>
  </si>
  <si>
    <t>ANGK. XLI</t>
  </si>
  <si>
    <t>ANGK. XLII</t>
  </si>
  <si>
    <t>ANGK. XLIII</t>
  </si>
  <si>
    <t>ANGK. XLIV</t>
  </si>
  <si>
    <t>1 DES</t>
  </si>
  <si>
    <t>6 DES</t>
  </si>
  <si>
    <t>ANGK. XLV</t>
  </si>
  <si>
    <t>9 DES</t>
  </si>
  <si>
    <t>2 DES</t>
  </si>
  <si>
    <t>ANGK. XIL</t>
  </si>
  <si>
    <t>ANGK. XLVI</t>
  </si>
  <si>
    <t>ANGK. XLVII</t>
  </si>
  <si>
    <t>PENJABARAN JUMLAH KELAS/ANGKATAN DIKLAT KETERAMPILAN PELAUT T.A 2023</t>
  </si>
  <si>
    <t>JUMLAH ANGK</t>
  </si>
  <si>
    <t>3 JUNI</t>
  </si>
  <si>
    <t>ANGK.XVII</t>
  </si>
  <si>
    <t>5 JUNI</t>
  </si>
  <si>
    <t>ANGK.XXI</t>
  </si>
  <si>
    <t>5 AGS</t>
  </si>
  <si>
    <t>ANGK.  XXVII</t>
  </si>
  <si>
    <t>ANGK.XLI</t>
  </si>
  <si>
    <t>XLIV</t>
  </si>
  <si>
    <t>P</t>
  </si>
  <si>
    <t>ANGK.  XXXVI</t>
  </si>
  <si>
    <t>7 JUNI</t>
  </si>
  <si>
    <t>4 JULI</t>
  </si>
  <si>
    <t>3 OKTOBER</t>
  </si>
  <si>
    <t>4 DES</t>
  </si>
  <si>
    <t xml:space="preserve">          </t>
  </si>
  <si>
    <t>4 okt</t>
  </si>
  <si>
    <t>5 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</si>
</sst>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</numFmts>
  <fonts count="22" x14ac:knownFonts="1">
    <font>
      <sz val="12"/>
      <color theme="1"/>
      <name val="Calibri"/>
      <charset val="1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41" fontId="15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4" fillId="0" borderId="0"/>
    <xf numFmtId="43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" fontId="0" fillId="0" borderId="1" xfId="1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 wrapText="1"/>
    </xf>
    <xf numFmtId="0" fontId="0" fillId="2" borderId="0" xfId="0" applyFill="1"/>
    <xf numFmtId="1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/>
    <xf numFmtId="0" fontId="4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2" borderId="1" xfId="0" applyFill="1" applyBorder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 textRotation="90"/>
    </xf>
    <xf numFmtId="0" fontId="4" fillId="0" borderId="6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164" fontId="9" fillId="27" borderId="0" xfId="12" applyFont="1" applyFill="1" applyAlignment="1">
      <alignment vertical="center"/>
    </xf>
    <xf numFmtId="164" fontId="9" fillId="27" borderId="0" xfId="12" applyFont="1" applyFill="1" applyAlignment="1">
      <alignment horizontal="center" vertical="center" wrapText="1"/>
    </xf>
    <xf numFmtId="164" fontId="10" fillId="28" borderId="0" xfId="12" applyFont="1" applyFill="1"/>
    <xf numFmtId="164" fontId="10" fillId="29" borderId="0" xfId="12" applyFont="1" applyFill="1"/>
    <xf numFmtId="164" fontId="10" fillId="8" borderId="0" xfId="12" applyFont="1" applyFill="1"/>
    <xf numFmtId="164" fontId="10" fillId="30" borderId="0" xfId="12" applyFont="1" applyFill="1"/>
    <xf numFmtId="164" fontId="10" fillId="2" borderId="0" xfId="12" applyFont="1" applyFill="1"/>
    <xf numFmtId="164" fontId="10" fillId="0" borderId="0" xfId="12" applyFont="1"/>
    <xf numFmtId="164" fontId="10" fillId="0" borderId="0" xfId="12" applyFont="1" applyFill="1" applyBorder="1"/>
    <xf numFmtId="164" fontId="10" fillId="2" borderId="0" xfId="12" applyFont="1" applyFill="1" applyBorder="1"/>
    <xf numFmtId="164" fontId="11" fillId="0" borderId="0" xfId="12" applyFont="1" applyAlignment="1">
      <alignment horizontal="center"/>
    </xf>
    <xf numFmtId="164" fontId="10" fillId="28" borderId="1" xfId="12" applyFont="1" applyFill="1" applyBorder="1"/>
    <xf numFmtId="164" fontId="10" fillId="29" borderId="1" xfId="12" applyFont="1" applyFill="1" applyBorder="1"/>
    <xf numFmtId="164" fontId="10" fillId="8" borderId="1" xfId="12" applyFont="1" applyFill="1" applyBorder="1"/>
    <xf numFmtId="164" fontId="10" fillId="30" borderId="1" xfId="12" applyFont="1" applyFill="1" applyBorder="1"/>
    <xf numFmtId="164" fontId="10" fillId="0" borderId="1" xfId="12" applyFont="1" applyBorder="1"/>
    <xf numFmtId="164" fontId="10" fillId="2" borderId="1" xfId="12" applyFont="1" applyFill="1" applyBorder="1"/>
    <xf numFmtId="10" fontId="10" fillId="0" borderId="0" xfId="8" applyNumberFormat="1" applyFont="1"/>
    <xf numFmtId="164" fontId="11" fillId="0" borderId="0" xfId="12" applyFont="1" applyAlignment="1"/>
    <xf numFmtId="164" fontId="9" fillId="2" borderId="0" xfId="12" applyFont="1" applyFill="1" applyBorder="1" applyAlignment="1">
      <alignment horizontal="center" vertical="center" wrapText="1"/>
    </xf>
    <xf numFmtId="164" fontId="9" fillId="0" borderId="0" xfId="12" applyFont="1" applyFill="1" applyBorder="1" applyAlignment="1">
      <alignment vertical="center"/>
    </xf>
    <xf numFmtId="164" fontId="9" fillId="0" borderId="0" xfId="12" applyFont="1" applyFill="1" applyBorder="1" applyAlignment="1">
      <alignment horizontal="center" vertical="center" wrapText="1"/>
    </xf>
    <xf numFmtId="164" fontId="9" fillId="2" borderId="0" xfId="12" applyFont="1" applyFill="1" applyBorder="1" applyAlignment="1">
      <alignment horizontal="right"/>
    </xf>
    <xf numFmtId="164" fontId="9" fillId="2" borderId="1" xfId="12" applyFont="1" applyFill="1" applyBorder="1"/>
    <xf numFmtId="164" fontId="10" fillId="30" borderId="0" xfId="12" applyFont="1" applyFill="1" applyBorder="1"/>
    <xf numFmtId="164" fontId="10" fillId="0" borderId="0" xfId="12" applyFont="1" applyBorder="1"/>
    <xf numFmtId="0" fontId="1" fillId="0" borderId="0" xfId="0" applyFont="1" applyAlignment="1">
      <alignment horizontal="center"/>
    </xf>
    <xf numFmtId="0" fontId="0" fillId="31" borderId="0" xfId="0" applyFill="1"/>
    <xf numFmtId="0" fontId="1" fillId="0" borderId="1" xfId="0" applyFont="1" applyBorder="1" applyAlignment="1">
      <alignment horizontal="center"/>
    </xf>
    <xf numFmtId="41" fontId="0" fillId="2" borderId="1" xfId="1" applyFont="1" applyFill="1" applyBorder="1"/>
    <xf numFmtId="0" fontId="1" fillId="2" borderId="0" xfId="0" applyFont="1" applyFill="1" applyAlignment="1">
      <alignment horizontal="center"/>
    </xf>
    <xf numFmtId="41" fontId="0" fillId="0" borderId="1" xfId="1" applyFont="1" applyBorder="1"/>
    <xf numFmtId="41" fontId="1" fillId="0" borderId="1" xfId="1" applyFont="1" applyBorder="1"/>
    <xf numFmtId="41" fontId="0" fillId="0" borderId="0" xfId="0" applyNumberFormat="1"/>
    <xf numFmtId="164" fontId="10" fillId="29" borderId="1" xfId="12" quotePrefix="1" applyFont="1" applyFill="1" applyBorder="1"/>
    <xf numFmtId="164" fontId="10" fillId="8" borderId="1" xfId="12" quotePrefix="1" applyFont="1" applyFill="1" applyBorder="1"/>
    <xf numFmtId="164" fontId="10" fillId="30" borderId="1" xfId="12" quotePrefix="1" applyFont="1" applyFill="1" applyBorder="1"/>
    <xf numFmtId="0" fontId="1" fillId="32" borderId="7" xfId="0" applyFont="1" applyFill="1" applyBorder="1" applyAlignment="1">
      <alignment horizontal="center" vertical="center"/>
    </xf>
    <xf numFmtId="0" fontId="1" fillId="32" borderId="9" xfId="0" applyFont="1" applyFill="1" applyBorder="1" applyAlignment="1">
      <alignment horizontal="center" vertical="center"/>
    </xf>
    <xf numFmtId="41" fontId="1" fillId="0" borderId="1" xfId="0" applyNumberFormat="1" applyFont="1" applyBorder="1" applyAlignment="1">
      <alignment horizontal="center" vertical="center" wrapText="1"/>
    </xf>
    <xf numFmtId="43" fontId="0" fillId="0" borderId="0" xfId="0" applyNumberFormat="1"/>
    <xf numFmtId="165" fontId="0" fillId="0" borderId="1" xfId="16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/>
    <xf numFmtId="0" fontId="16" fillId="2" borderId="0" xfId="0" applyFont="1" applyFill="1"/>
    <xf numFmtId="0" fontId="16" fillId="0" borderId="0" xfId="0" quotePrefix="1" applyFont="1"/>
    <xf numFmtId="16" fontId="16" fillId="2" borderId="0" xfId="0" applyNumberFormat="1" applyFont="1" applyFill="1"/>
    <xf numFmtId="16" fontId="16" fillId="0" borderId="0" xfId="0" applyNumberFormat="1" applyFont="1"/>
    <xf numFmtId="0" fontId="4" fillId="3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/>
    <xf numFmtId="0" fontId="17" fillId="25" borderId="1" xfId="0" applyFont="1" applyFill="1" applyBorder="1" applyAlignment="1">
      <alignment horizontal="center"/>
    </xf>
    <xf numFmtId="0" fontId="17" fillId="26" borderId="9" xfId="0" applyFont="1" applyFill="1" applyBorder="1"/>
    <xf numFmtId="0" fontId="17" fillId="20" borderId="1" xfId="0" applyFont="1" applyFill="1" applyBorder="1"/>
    <xf numFmtId="0" fontId="3" fillId="0" borderId="4" xfId="0" applyFont="1" applyBorder="1"/>
    <xf numFmtId="0" fontId="4" fillId="13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21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right"/>
    </xf>
    <xf numFmtId="0" fontId="17" fillId="10" borderId="1" xfId="0" applyFont="1" applyFill="1" applyBorder="1"/>
    <xf numFmtId="0" fontId="17" fillId="5" borderId="1" xfId="0" applyFont="1" applyFill="1" applyBorder="1" applyAlignment="1">
      <alignment horizontal="right"/>
    </xf>
    <xf numFmtId="0" fontId="17" fillId="9" borderId="1" xfId="0" applyFont="1" applyFill="1" applyBorder="1"/>
    <xf numFmtId="0" fontId="17" fillId="26" borderId="1" xfId="0" applyFont="1" applyFill="1" applyBorder="1" applyAlignment="1">
      <alignment horizontal="right"/>
    </xf>
    <xf numFmtId="0" fontId="17" fillId="4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/>
    </xf>
    <xf numFmtId="0" fontId="17" fillId="4" borderId="1" xfId="0" applyFont="1" applyFill="1" applyBorder="1"/>
    <xf numFmtId="0" fontId="17" fillId="12" borderId="1" xfId="0" applyFont="1" applyFill="1" applyBorder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4" fillId="12" borderId="1" xfId="0" applyFont="1" applyFill="1" applyBorder="1" applyAlignment="1">
      <alignment horizontal="right"/>
    </xf>
    <xf numFmtId="1" fontId="0" fillId="0" borderId="1" xfId="1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16" fillId="32" borderId="7" xfId="0" applyFont="1" applyFill="1" applyBorder="1" applyAlignment="1">
      <alignment horizontal="center" vertical="center"/>
    </xf>
    <xf numFmtId="0" fontId="17" fillId="20" borderId="1" xfId="0" applyFont="1" applyFill="1" applyBorder="1" applyAlignment="1">
      <alignment horizontal="right"/>
    </xf>
    <xf numFmtId="0" fontId="4" fillId="10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4" fillId="20" borderId="1" xfId="0" applyFont="1" applyFill="1" applyBorder="1" applyAlignment="1">
      <alignment horizontal="left"/>
    </xf>
    <xf numFmtId="0" fontId="17" fillId="10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17" fillId="13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13" borderId="1" xfId="0" applyFont="1" applyFill="1" applyBorder="1"/>
    <xf numFmtId="0" fontId="4" fillId="13" borderId="1" xfId="0" applyFont="1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1" fillId="0" borderId="0" xfId="12" applyFont="1" applyAlignment="1">
      <alignment horizontal="center"/>
    </xf>
    <xf numFmtId="164" fontId="9" fillId="27" borderId="1" xfId="12" applyFont="1" applyFill="1" applyBorder="1" applyAlignment="1">
      <alignment horizontal="center" vertical="center" wrapText="1"/>
    </xf>
    <xf numFmtId="164" fontId="9" fillId="27" borderId="2" xfId="12" applyFont="1" applyFill="1" applyBorder="1" applyAlignment="1">
      <alignment horizontal="center" vertical="center" wrapText="1"/>
    </xf>
    <xf numFmtId="164" fontId="9" fillId="27" borderId="5" xfId="12" applyFont="1" applyFill="1" applyBorder="1" applyAlignment="1">
      <alignment horizontal="center" vertical="center" wrapText="1"/>
    </xf>
    <xf numFmtId="164" fontId="9" fillId="27" borderId="3" xfId="1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2" borderId="7" xfId="0" applyFont="1" applyFill="1" applyBorder="1" applyAlignment="1">
      <alignment horizontal="center" vertical="center"/>
    </xf>
    <xf numFmtId="0" fontId="1" fillId="32" borderId="9" xfId="0" applyFont="1" applyFill="1" applyBorder="1" applyAlignment="1">
      <alignment horizontal="center" vertical="center"/>
    </xf>
    <xf numFmtId="0" fontId="1" fillId="32" borderId="8" xfId="0" applyFont="1" applyFill="1" applyBorder="1" applyAlignment="1">
      <alignment horizontal="center" vertical="center"/>
    </xf>
    <xf numFmtId="0" fontId="1" fillId="32" borderId="2" xfId="0" applyFont="1" applyFill="1" applyBorder="1" applyAlignment="1">
      <alignment horizontal="center" vertical="center"/>
    </xf>
    <xf numFmtId="0" fontId="1" fillId="32" borderId="5" xfId="0" applyFont="1" applyFill="1" applyBorder="1" applyAlignment="1">
      <alignment horizontal="center" vertical="center"/>
    </xf>
    <xf numFmtId="0" fontId="1" fillId="3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2" borderId="2" xfId="0" applyFont="1" applyFill="1" applyBorder="1" applyAlignment="1">
      <alignment horizontal="center" vertical="center" wrapText="1"/>
    </xf>
    <xf numFmtId="0" fontId="1" fillId="32" borderId="5" xfId="0" applyFont="1" applyFill="1" applyBorder="1" applyAlignment="1">
      <alignment horizontal="center" vertical="center" wrapText="1"/>
    </xf>
    <xf numFmtId="0" fontId="1" fillId="3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19" borderId="1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0" fontId="17" fillId="14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17" fillId="26" borderId="1" xfId="0" applyFont="1" applyFill="1" applyBorder="1" applyAlignment="1">
      <alignment horizontal="center"/>
    </xf>
    <xf numFmtId="0" fontId="4" fillId="26" borderId="1" xfId="0" applyFont="1" applyFill="1" applyBorder="1" applyAlignment="1">
      <alignment horizontal="center"/>
    </xf>
    <xf numFmtId="0" fontId="4" fillId="17" borderId="7" xfId="0" applyFont="1" applyFill="1" applyBorder="1" applyAlignment="1">
      <alignment horizontal="center"/>
    </xf>
    <xf numFmtId="0" fontId="4" fillId="17" borderId="8" xfId="0" applyFont="1" applyFill="1" applyBorder="1" applyAlignment="1">
      <alignment horizontal="center"/>
    </xf>
    <xf numFmtId="0" fontId="4" fillId="17" borderId="9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2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12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19" borderId="7" xfId="0" applyFont="1" applyFill="1" applyBorder="1" applyAlignment="1">
      <alignment horizontal="center"/>
    </xf>
    <xf numFmtId="0" fontId="4" fillId="19" borderId="8" xfId="0" applyFont="1" applyFill="1" applyBorder="1" applyAlignment="1">
      <alignment horizontal="center"/>
    </xf>
    <xf numFmtId="0" fontId="4" fillId="19" borderId="9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13" borderId="1" xfId="0" applyFont="1" applyFill="1" applyBorder="1" applyAlignment="1">
      <alignment horizontal="center"/>
    </xf>
    <xf numFmtId="0" fontId="17" fillId="21" borderId="1" xfId="0" applyFont="1" applyFill="1" applyBorder="1" applyAlignment="1">
      <alignment horizontal="center"/>
    </xf>
    <xf numFmtId="0" fontId="4" fillId="22" borderId="1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0" fontId="4" fillId="18" borderId="7" xfId="0" applyFont="1" applyFill="1" applyBorder="1" applyAlignment="1">
      <alignment horizontal="center"/>
    </xf>
    <xf numFmtId="0" fontId="4" fillId="18" borderId="8" xfId="0" applyFont="1" applyFill="1" applyBorder="1" applyAlignment="1">
      <alignment horizontal="center"/>
    </xf>
    <xf numFmtId="0" fontId="4" fillId="18" borderId="9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17" fillId="20" borderId="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4" fillId="21" borderId="1" xfId="0" applyFont="1" applyFill="1" applyBorder="1" applyAlignment="1">
      <alignment horizontal="center"/>
    </xf>
    <xf numFmtId="17" fontId="3" fillId="0" borderId="4" xfId="0" quotePrefix="1" applyNumberFormat="1" applyFont="1" applyBorder="1" applyAlignment="1">
      <alignment horizontal="center"/>
    </xf>
    <xf numFmtId="0" fontId="17" fillId="22" borderId="1" xfId="0" applyFont="1" applyFill="1" applyBorder="1" applyAlignment="1">
      <alignment horizontal="center"/>
    </xf>
    <xf numFmtId="0" fontId="17" fillId="23" borderId="1" xfId="0" applyFont="1" applyFill="1" applyBorder="1" applyAlignment="1">
      <alignment horizontal="center"/>
    </xf>
    <xf numFmtId="0" fontId="17" fillId="19" borderId="1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17" fillId="18" borderId="1" xfId="0" applyFont="1" applyFill="1" applyBorder="1" applyAlignment="1">
      <alignment horizontal="center"/>
    </xf>
    <xf numFmtId="0" fontId="17" fillId="24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left"/>
    </xf>
    <xf numFmtId="0" fontId="17" fillId="17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4" fillId="13" borderId="1" xfId="0" applyFont="1" applyFill="1" applyBorder="1" applyAlignment="1">
      <alignment horizontal="left"/>
    </xf>
    <xf numFmtId="0" fontId="17" fillId="0" borderId="2" xfId="0" applyFont="1" applyBorder="1" applyAlignment="1">
      <alignment horizontal="center" vertical="center"/>
    </xf>
    <xf numFmtId="0" fontId="4" fillId="24" borderId="1" xfId="0" applyFont="1" applyFill="1" applyBorder="1" applyAlignment="1">
      <alignment horizontal="center"/>
    </xf>
    <xf numFmtId="0" fontId="17" fillId="15" borderId="1" xfId="0" applyFont="1" applyFill="1" applyBorder="1" applyAlignment="1">
      <alignment horizontal="center"/>
    </xf>
  </cellXfs>
  <cellStyles count="17">
    <cellStyle name="Comma" xfId="16" builtinId="3"/>
    <cellStyle name="Comma [0]" xfId="1" builtinId="6"/>
    <cellStyle name="Comma [0] 2" xfId="10" xr:uid="{00000000-0005-0000-0000-000039000000}"/>
    <cellStyle name="Comma [0] 3" xfId="12" xr:uid="{00000000-0005-0000-0000-00003B000000}"/>
    <cellStyle name="Comma 13 7 2 3 2" xfId="6" xr:uid="{00000000-0005-0000-0000-000024000000}"/>
    <cellStyle name="Comma 2" xfId="9" xr:uid="{00000000-0005-0000-0000-000038000000}"/>
    <cellStyle name="Comma 3" xfId="11" xr:uid="{00000000-0005-0000-0000-00003A000000}"/>
    <cellStyle name="Comma 4" xfId="13" xr:uid="{00000000-0005-0000-0000-00003C000000}"/>
    <cellStyle name="Comma 6 5" xfId="4" xr:uid="{00000000-0005-0000-0000-000016000000}"/>
    <cellStyle name="Normal" xfId="0" builtinId="0"/>
    <cellStyle name="Normal 10 5 2 2 3 2" xfId="14" xr:uid="{00000000-0005-0000-0000-00003D000000}"/>
    <cellStyle name="Normal 10 5 2 2 3 2 2" xfId="3" xr:uid="{00000000-0005-0000-0000-000010000000}"/>
    <cellStyle name="Normal 10 5 2 2 3 2 3" xfId="2" xr:uid="{00000000-0005-0000-0000-00000D000000}"/>
    <cellStyle name="Normal 2" xfId="5" xr:uid="{00000000-0005-0000-0000-000023000000}"/>
    <cellStyle name="Normal 2 17 10" xfId="15" xr:uid="{00000000-0005-0000-0000-00003E000000}"/>
    <cellStyle name="Normal 3" xfId="7" xr:uid="{00000000-0005-0000-0000-000029000000}"/>
    <cellStyle name="Percent 2" xfId="8" xr:uid="{00000000-0005-0000-0000-000031000000}"/>
  </cellStyles>
  <dxfs count="0"/>
  <tableStyles count="0" defaultTableStyle="TableStyleMedium2" defaultPivotStyle="PivotStyleLight16"/>
  <colors>
    <mruColors>
      <color rgb="FFCCFFFF"/>
      <color rgb="FFFF9900"/>
      <color rgb="FF99CCFF"/>
      <color rgb="FFCC00FF"/>
      <color rgb="FF008080"/>
      <color rgb="FF008000"/>
      <color rgb="FFCC3300"/>
      <color rgb="FF66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171450</xdr:colOff>
      <xdr:row>58</xdr:row>
      <xdr:rowOff>152400</xdr:rowOff>
    </xdr:from>
    <xdr:to>
      <xdr:col>34</xdr:col>
      <xdr:colOff>6610</xdr:colOff>
      <xdr:row>67</xdr:row>
      <xdr:rowOff>179420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0F090AC-3D41-4189-BF7E-9A4670AC7A70}"/>
            </a:ext>
          </a:extLst>
        </xdr:cNvPr>
        <xdr:cNvSpPr/>
      </xdr:nvSpPr>
      <xdr:spPr>
        <a:xfrm>
          <a:off x="8963025" y="10182225"/>
          <a:ext cx="3949960" cy="182724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Makassar,      Agustus 2022</a:t>
          </a:r>
        </a:p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KA. BAG. ADMINISTRASI AKADEMIK DAN KETARUNAAN</a:t>
          </a: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 b="1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Capt. EGBERT EDWARD DJAJASASANA, M.Pd.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Pembina Tk. I (IV/b)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NIP. 196604161998031001</a:t>
          </a:r>
        </a:p>
        <a:p>
          <a:pPr algn="ctr"/>
          <a:endParaRPr lang="en-US" sz="1100" b="1" u="sng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152399</xdr:colOff>
      <xdr:row>73</xdr:row>
      <xdr:rowOff>127000</xdr:rowOff>
    </xdr:from>
    <xdr:to>
      <xdr:col>33</xdr:col>
      <xdr:colOff>283892</xdr:colOff>
      <xdr:row>83</xdr:row>
      <xdr:rowOff>6912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19E9C93-8806-4609-9DE9-018BFD4E476B}"/>
            </a:ext>
          </a:extLst>
        </xdr:cNvPr>
        <xdr:cNvSpPr/>
      </xdr:nvSpPr>
      <xdr:spPr>
        <a:xfrm>
          <a:off x="9016999" y="12835467"/>
          <a:ext cx="3949960" cy="182724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Makassar,      Agustus 2022</a:t>
          </a:r>
        </a:p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KA. BAG. ADMINISTRASI AKADEMIK DAN KETARUNAAN</a:t>
          </a: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 b="1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Capt. EGBERT EDWARD DJAJASASANA, M.Pd.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Pembina Tk. I (IV/b)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NIP. 196604161998031001</a:t>
          </a:r>
        </a:p>
        <a:p>
          <a:pPr algn="ctr"/>
          <a:endParaRPr lang="en-US" sz="1100" b="1" u="sng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325516</xdr:colOff>
      <xdr:row>76</xdr:row>
      <xdr:rowOff>179772</xdr:rowOff>
    </xdr:from>
    <xdr:to>
      <xdr:col>32</xdr:col>
      <xdr:colOff>191747</xdr:colOff>
      <xdr:row>86</xdr:row>
      <xdr:rowOff>14556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C8B299C-A993-4386-A60D-D15B413C6A2B}"/>
            </a:ext>
          </a:extLst>
        </xdr:cNvPr>
        <xdr:cNvSpPr/>
      </xdr:nvSpPr>
      <xdr:spPr>
        <a:xfrm>
          <a:off x="8495849" y="13082972"/>
          <a:ext cx="4031831" cy="17821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Makassar,      Agustus 2022</a:t>
          </a:r>
        </a:p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KA. BAG. ADMINISTRASI AKADEMIK DAN KETARUNAAN</a:t>
          </a: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 b="1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Capt. EGBERT EDWARD DJAJASASANA, M.Pd.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Pembina Tk. I (IV/b)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NIP. 196604161998031001</a:t>
          </a:r>
        </a:p>
        <a:p>
          <a:pPr algn="ctr"/>
          <a:endParaRPr lang="en-US" sz="1100" b="1" u="sng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58</xdr:row>
      <xdr:rowOff>0</xdr:rowOff>
    </xdr:from>
    <xdr:to>
      <xdr:col>33</xdr:col>
      <xdr:colOff>147815</xdr:colOff>
      <xdr:row>67</xdr:row>
      <xdr:rowOff>59720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5CC7712-3267-4845-B692-D352D709A4FD}"/>
            </a:ext>
          </a:extLst>
        </xdr:cNvPr>
        <xdr:cNvSpPr/>
      </xdr:nvSpPr>
      <xdr:spPr>
        <a:xfrm>
          <a:off x="9002598" y="10652289"/>
          <a:ext cx="3949959" cy="182724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Makassar,      Agustus 2022</a:t>
          </a:r>
        </a:p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KA. BAG. ADMINISTRASI AKADEMIK DAN KETARUNAAN</a:t>
          </a: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 b="1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Capt. EGBERT EDWARD DJAJASASANA, M.Pd.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Pembina Tk. I (IV/b)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NIP. 196604161998031001</a:t>
          </a:r>
        </a:p>
        <a:p>
          <a:pPr algn="ctr"/>
          <a:endParaRPr lang="en-US" sz="1100" b="1" u="sng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18815</xdr:colOff>
      <xdr:row>78</xdr:row>
      <xdr:rowOff>131703</xdr:rowOff>
    </xdr:from>
    <xdr:to>
      <xdr:col>30</xdr:col>
      <xdr:colOff>243441</xdr:colOff>
      <xdr:row>87</xdr:row>
      <xdr:rowOff>180948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B4DE19F-64C1-4CD3-8DB7-BD641C8B8C93}"/>
            </a:ext>
          </a:extLst>
        </xdr:cNvPr>
        <xdr:cNvSpPr/>
      </xdr:nvSpPr>
      <xdr:spPr>
        <a:xfrm>
          <a:off x="7842015" y="13619103"/>
          <a:ext cx="4043093" cy="180184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Makassar,      Agustus 2022</a:t>
          </a:r>
        </a:p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KA. BAG. ADMINISTRASI AKADEMIK DAN KETARUNAAN</a:t>
          </a: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 b="1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Capt. EGBERT EDWARD DJAJASASANA, M.Pd.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Pembina Tk. I (IV/b)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NIP. 196604161998031001</a:t>
          </a:r>
        </a:p>
        <a:p>
          <a:pPr algn="ctr"/>
          <a:endParaRPr lang="en-US" sz="1100" b="1" u="sng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143933</xdr:colOff>
      <xdr:row>79</xdr:row>
      <xdr:rowOff>127001</xdr:rowOff>
    </xdr:from>
    <xdr:to>
      <xdr:col>33</xdr:col>
      <xdr:colOff>275426</xdr:colOff>
      <xdr:row>89</xdr:row>
      <xdr:rowOff>6912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ECBBDCD-765E-4937-8862-88818F1CDA3E}"/>
            </a:ext>
          </a:extLst>
        </xdr:cNvPr>
        <xdr:cNvSpPr/>
      </xdr:nvSpPr>
      <xdr:spPr>
        <a:xfrm>
          <a:off x="9008533" y="14393334"/>
          <a:ext cx="3949960" cy="182724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Makassar,      Agustus 2022</a:t>
          </a:r>
        </a:p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KA. BAG. ADMINISTRASI AKADEMIK DAN KETARUNAAN</a:t>
          </a: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 b="1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Capt. EGBERT EDWARD DJAJASASANA, M.Pd.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Pembina Tk. I (IV/b)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NIP. 196604161998031001</a:t>
          </a:r>
        </a:p>
        <a:p>
          <a:pPr algn="ctr"/>
          <a:endParaRPr lang="en-US" sz="1100" b="1" u="sng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166914</xdr:colOff>
      <xdr:row>46</xdr:row>
      <xdr:rowOff>166913</xdr:rowOff>
    </xdr:from>
    <xdr:to>
      <xdr:col>32</xdr:col>
      <xdr:colOff>285103</xdr:colOff>
      <xdr:row>57</xdr:row>
      <xdr:rowOff>160866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EDCD154-9CF9-4A61-A7FD-DD1F381EFD33}"/>
            </a:ext>
          </a:extLst>
        </xdr:cNvPr>
        <xdr:cNvSpPr/>
      </xdr:nvSpPr>
      <xdr:spPr>
        <a:xfrm>
          <a:off x="8684381" y="8396513"/>
          <a:ext cx="3936655" cy="21360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Makassar,      Agustus 2022</a:t>
          </a:r>
        </a:p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KA. BAG. ADMINISTRASI AKADEMIK DAN KETARUNAAN</a:t>
          </a: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 b="1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Capt. EGBERT EDWARD DJAJASASANA, M.Pd.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Pembina Tk. I (IV/b)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NIP. 196604161998031001</a:t>
          </a:r>
        </a:p>
        <a:p>
          <a:pPr algn="ctr"/>
          <a:endParaRPr lang="en-US" sz="1100" b="1" u="sng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188359</xdr:colOff>
      <xdr:row>75</xdr:row>
      <xdr:rowOff>111304</xdr:rowOff>
    </xdr:from>
    <xdr:to>
      <xdr:col>34</xdr:col>
      <xdr:colOff>28656</xdr:colOff>
      <xdr:row>84</xdr:row>
      <xdr:rowOff>166257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B6EF999-B034-4D05-9981-5E71857A221C}"/>
            </a:ext>
          </a:extLst>
        </xdr:cNvPr>
        <xdr:cNvSpPr/>
      </xdr:nvSpPr>
      <xdr:spPr>
        <a:xfrm>
          <a:off x="8964202" y="12166315"/>
          <a:ext cx="3949960" cy="182724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Makassar,      Agustus 2022</a:t>
          </a:r>
        </a:p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KA. BAG. ADMINISTRASI AKADEMIK DAN KETARUNAAN</a:t>
          </a: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 b="1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Capt. EGBERT EDWARD DJAJASASANA, M.Pd.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Pembina Tk. I (IV/b)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NIP. 196604161998031001</a:t>
          </a:r>
        </a:p>
        <a:p>
          <a:pPr algn="ctr"/>
          <a:endParaRPr lang="en-US" sz="1100" b="1" u="sng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192423</xdr:colOff>
      <xdr:row>73</xdr:row>
      <xdr:rowOff>138546</xdr:rowOff>
    </xdr:from>
    <xdr:to>
      <xdr:col>32</xdr:col>
      <xdr:colOff>332383</xdr:colOff>
      <xdr:row>82</xdr:row>
      <xdr:rowOff>164700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7F9410C-50F3-460E-99C3-791ECABFBEF1}"/>
            </a:ext>
          </a:extLst>
        </xdr:cNvPr>
        <xdr:cNvSpPr/>
      </xdr:nvSpPr>
      <xdr:spPr>
        <a:xfrm>
          <a:off x="8709890" y="12847013"/>
          <a:ext cx="3958426" cy="17787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Makassar,      Agustus 2022</a:t>
          </a:r>
        </a:p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KA. BAG. ADMINISTRASI AKADEMIK DAN KETARUNAAN</a:t>
          </a: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 b="1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Capt. EGBERT EDWARD DJAJASASANA, M.Pd.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Pembina Tk. I (IV/b)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NIP. 196604161998031001</a:t>
          </a:r>
        </a:p>
        <a:p>
          <a:pPr algn="ctr"/>
          <a:endParaRPr lang="en-US" sz="1100" b="1" u="sng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22634</xdr:colOff>
      <xdr:row>78</xdr:row>
      <xdr:rowOff>150892</xdr:rowOff>
    </xdr:from>
    <xdr:to>
      <xdr:col>33</xdr:col>
      <xdr:colOff>238040</xdr:colOff>
      <xdr:row>88</xdr:row>
      <xdr:rowOff>16552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619E58F-07E6-459B-80B6-DD24B137CFCB}"/>
            </a:ext>
          </a:extLst>
        </xdr:cNvPr>
        <xdr:cNvSpPr/>
      </xdr:nvSpPr>
      <xdr:spPr>
        <a:xfrm>
          <a:off x="8763222" y="13804139"/>
          <a:ext cx="3962653" cy="18378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Makassar,      Agustus 2022</a:t>
          </a:r>
        </a:p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KA. BAG. ADMINISTRASI AKADEMIK DAN KETARUNAAN</a:t>
          </a: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 b="1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Capt. EGBERT EDWARD DJAJASASANA, M.Pd.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Pembina Tk. I (IV/b)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NIP. 196604161998031001</a:t>
          </a:r>
        </a:p>
        <a:p>
          <a:pPr algn="ctr"/>
          <a:endParaRPr lang="en-US" sz="1100" b="1" u="sng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50801</xdr:colOff>
      <xdr:row>75</xdr:row>
      <xdr:rowOff>123371</xdr:rowOff>
    </xdr:from>
    <xdr:to>
      <xdr:col>33</xdr:col>
      <xdr:colOff>248818</xdr:colOff>
      <xdr:row>84</xdr:row>
      <xdr:rowOff>187131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DC6D1CF-17C7-4C2C-9FE3-599F39CE1330}"/>
            </a:ext>
          </a:extLst>
        </xdr:cNvPr>
        <xdr:cNvSpPr/>
      </xdr:nvSpPr>
      <xdr:spPr>
        <a:xfrm>
          <a:off x="8791389" y="13973842"/>
          <a:ext cx="3945264" cy="18387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Makassar,      Agustus 2022</a:t>
          </a:r>
        </a:p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KA. BAG. ADMINISTRASI AKADEMIK DAN KETARUNAAN</a:t>
          </a: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 b="1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Capt. EGBERT EDWARD DJAJASASANA, M.Pd.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Pembina Tk. I (IV/b)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NIP. 196604161998031001</a:t>
          </a:r>
        </a:p>
        <a:p>
          <a:pPr algn="ctr"/>
          <a:endParaRPr lang="en-US" sz="1100" b="1" u="sng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144780</xdr:colOff>
      <xdr:row>72</xdr:row>
      <xdr:rowOff>144780</xdr:rowOff>
    </xdr:from>
    <xdr:to>
      <xdr:col>32</xdr:col>
      <xdr:colOff>322840</xdr:colOff>
      <xdr:row>81</xdr:row>
      <xdr:rowOff>188945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81249B4-9D22-44BD-884B-E0062A1BE5B7}"/>
            </a:ext>
          </a:extLst>
        </xdr:cNvPr>
        <xdr:cNvSpPr/>
      </xdr:nvSpPr>
      <xdr:spPr>
        <a:xfrm>
          <a:off x="8662247" y="12853247"/>
          <a:ext cx="3996526" cy="17967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Makassar,      Agustus 2022</a:t>
          </a:r>
        </a:p>
        <a:p>
          <a:pPr algn="ctr"/>
          <a:r>
            <a:rPr 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KA. BAG. ADMINISTRASI AKADEMIK DAN KETARUNAAN</a:t>
          </a: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 b="1" u="sng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Capt. EGBERT EDWARD DJAJASASANA, M.Pd.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Pembina Tk. I (IV/b)</a:t>
          </a:r>
        </a:p>
        <a:p>
          <a:pPr algn="ctr"/>
          <a:r>
            <a:rPr lang="en-US" sz="1100" b="0" u="non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NIP. 196604161998031001</a:t>
          </a:r>
        </a:p>
        <a:p>
          <a:pPr algn="ctr"/>
          <a:endParaRPr lang="en-US" sz="1100" b="1" u="sng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3:AA397"/>
  <sheetViews>
    <sheetView view="pageBreakPreview" topLeftCell="B1" zoomScale="90" zoomScaleNormal="100" workbookViewId="0">
      <selection activeCell="C8" sqref="C8:K8"/>
    </sheetView>
  </sheetViews>
  <sheetFormatPr defaultColWidth="9" defaultRowHeight="15.6" outlineLevelRow="1" x14ac:dyDescent="0.3"/>
  <cols>
    <col min="1" max="1" width="3.59765625" style="12" customWidth="1"/>
    <col min="2" max="2" width="53" customWidth="1"/>
    <col min="3" max="15" width="14.5" customWidth="1"/>
  </cols>
  <sheetData>
    <row r="3" spans="1:27" ht="18" x14ac:dyDescent="0.35">
      <c r="A3" s="145" t="s">
        <v>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27" ht="18" x14ac:dyDescent="0.35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27" ht="18" x14ac:dyDescent="0.35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27" x14ac:dyDescent="0.3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8" spans="1:27" s="68" customFormat="1" x14ac:dyDescent="0.3">
      <c r="A8" s="70" t="s">
        <v>3</v>
      </c>
      <c r="B8" s="70" t="s">
        <v>4</v>
      </c>
      <c r="C8" s="70" t="s">
        <v>5</v>
      </c>
      <c r="D8" s="70" t="s">
        <v>6</v>
      </c>
      <c r="E8" s="70" t="s">
        <v>7</v>
      </c>
      <c r="F8" s="70" t="s">
        <v>8</v>
      </c>
      <c r="G8" s="70" t="s">
        <v>9</v>
      </c>
      <c r="H8" s="70" t="s">
        <v>10</v>
      </c>
      <c r="I8" s="70" t="s">
        <v>11</v>
      </c>
      <c r="J8" s="70" t="s">
        <v>12</v>
      </c>
      <c r="K8" s="70" t="s">
        <v>13</v>
      </c>
      <c r="L8" s="70" t="s">
        <v>14</v>
      </c>
      <c r="M8" s="70" t="s">
        <v>15</v>
      </c>
      <c r="N8" s="70" t="s">
        <v>16</v>
      </c>
      <c r="O8" s="70" t="s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</row>
    <row r="9" spans="1:27" s="69" customFormat="1" x14ac:dyDescent="0.3">
      <c r="A9" s="8">
        <v>1</v>
      </c>
      <c r="B9" s="24" t="s">
        <v>18</v>
      </c>
      <c r="C9" s="71">
        <f>+C10</f>
        <v>31720000</v>
      </c>
      <c r="D9" s="71">
        <f t="shared" ref="D9:N9" si="0">+D10</f>
        <v>63440000</v>
      </c>
      <c r="E9" s="71">
        <f t="shared" si="0"/>
        <v>63440000</v>
      </c>
      <c r="F9" s="71">
        <f t="shared" si="0"/>
        <v>63440000</v>
      </c>
      <c r="G9" s="71">
        <f t="shared" si="0"/>
        <v>63440000</v>
      </c>
      <c r="H9" s="71">
        <f t="shared" si="0"/>
        <v>63440000</v>
      </c>
      <c r="I9" s="71">
        <f t="shared" si="0"/>
        <v>63440000</v>
      </c>
      <c r="J9" s="71">
        <f t="shared" si="0"/>
        <v>63440000</v>
      </c>
      <c r="K9" s="71">
        <f t="shared" si="0"/>
        <v>63440000</v>
      </c>
      <c r="L9" s="71">
        <f t="shared" si="0"/>
        <v>47580000</v>
      </c>
      <c r="M9" s="71">
        <f t="shared" si="0"/>
        <v>31720000</v>
      </c>
      <c r="N9" s="71">
        <f t="shared" si="0"/>
        <v>15860000</v>
      </c>
      <c r="O9" s="71">
        <f>SUM(C9:N9)</f>
        <v>634400000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idden="1" outlineLevel="1" x14ac:dyDescent="0.3">
      <c r="A10" s="8"/>
      <c r="B10" s="24" t="s">
        <v>19</v>
      </c>
      <c r="C10" s="71">
        <f>SUM(C11:C16)</f>
        <v>31720000</v>
      </c>
      <c r="D10" s="71">
        <f t="shared" ref="D10:N10" si="1">SUM(D11:D16)</f>
        <v>63440000</v>
      </c>
      <c r="E10" s="71">
        <f t="shared" si="1"/>
        <v>63440000</v>
      </c>
      <c r="F10" s="71">
        <f t="shared" si="1"/>
        <v>63440000</v>
      </c>
      <c r="G10" s="71">
        <f t="shared" si="1"/>
        <v>63440000</v>
      </c>
      <c r="H10" s="71">
        <f t="shared" si="1"/>
        <v>63440000</v>
      </c>
      <c r="I10" s="71">
        <f t="shared" si="1"/>
        <v>63440000</v>
      </c>
      <c r="J10" s="71">
        <f t="shared" si="1"/>
        <v>63440000</v>
      </c>
      <c r="K10" s="71">
        <f t="shared" si="1"/>
        <v>63440000</v>
      </c>
      <c r="L10" s="71">
        <f t="shared" si="1"/>
        <v>47580000</v>
      </c>
      <c r="M10" s="71">
        <f t="shared" si="1"/>
        <v>31720000</v>
      </c>
      <c r="N10" s="71">
        <f t="shared" si="1"/>
        <v>15860000</v>
      </c>
      <c r="O10" s="7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idden="1" outlineLevel="1" x14ac:dyDescent="0.3">
      <c r="A11" s="8"/>
      <c r="B11" s="24" t="s">
        <v>20</v>
      </c>
      <c r="C11" s="71">
        <f>+'RPD DKP'!J15</f>
        <v>14100000</v>
      </c>
      <c r="D11" s="71">
        <f>+'RPD DKP'!O15</f>
        <v>28200000</v>
      </c>
      <c r="E11" s="71">
        <f>+'RPD DKP'!T15</f>
        <v>28200000</v>
      </c>
      <c r="F11" s="71">
        <f>+'RPD DKP'!Y15</f>
        <v>28200000</v>
      </c>
      <c r="G11" s="71">
        <f>+'RPD DKP'!AD15</f>
        <v>28200000</v>
      </c>
      <c r="H11" s="71">
        <f>+'RPD DKP'!AI15</f>
        <v>28200000</v>
      </c>
      <c r="I11" s="71">
        <f>+'RPD DKP'!AN15</f>
        <v>28200000</v>
      </c>
      <c r="J11" s="71">
        <f>+'RPD DKP'!AS15</f>
        <v>28200000</v>
      </c>
      <c r="K11" s="71">
        <f>+'RPD DKP'!AX15</f>
        <v>28200000</v>
      </c>
      <c r="L11" s="71">
        <f>+'RPD DKP'!BC15</f>
        <v>21150000</v>
      </c>
      <c r="M11" s="71">
        <f>+'RPD DKP'!BH15</f>
        <v>14100000</v>
      </c>
      <c r="N11" s="71">
        <f>+'RPD DKP'!BM15</f>
        <v>7050000</v>
      </c>
      <c r="O11" s="7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idden="1" outlineLevel="1" x14ac:dyDescent="0.3">
      <c r="A12" s="8"/>
      <c r="B12" s="24" t="s">
        <v>21</v>
      </c>
      <c r="C12" s="71">
        <f>+'RPD DKP'!J16</f>
        <v>13800000</v>
      </c>
      <c r="D12" s="71">
        <f>+'RPD DKP'!O16</f>
        <v>27600000</v>
      </c>
      <c r="E12" s="71">
        <f>+'RPD DKP'!T16</f>
        <v>27600000</v>
      </c>
      <c r="F12" s="71">
        <f>+'RPD DKP'!Y16</f>
        <v>27600000</v>
      </c>
      <c r="G12" s="71">
        <f>+'RPD DKP'!AD16</f>
        <v>27600000</v>
      </c>
      <c r="H12" s="71">
        <f>+'RPD DKP'!AI16</f>
        <v>27600000</v>
      </c>
      <c r="I12" s="71">
        <f>+'RPD DKP'!AN16</f>
        <v>27600000</v>
      </c>
      <c r="J12" s="71">
        <f>+'RPD DKP'!AS16</f>
        <v>27600000</v>
      </c>
      <c r="K12" s="71">
        <f>+'RPD DKP'!AX16</f>
        <v>27600000</v>
      </c>
      <c r="L12" s="71">
        <f>+'RPD DKP'!BC16</f>
        <v>20700000</v>
      </c>
      <c r="M12" s="71">
        <f>+'RPD DKP'!BH16</f>
        <v>13800000</v>
      </c>
      <c r="N12" s="71">
        <f>+'RPD DKP'!BM16</f>
        <v>6900000</v>
      </c>
      <c r="O12" s="7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idden="1" outlineLevel="1" x14ac:dyDescent="0.3">
      <c r="A13" s="8"/>
      <c r="B13" s="24" t="s">
        <v>22</v>
      </c>
      <c r="C13" s="71">
        <f>+'RPD DKP'!J17</f>
        <v>0</v>
      </c>
      <c r="D13" s="71">
        <f>+'RPD DKP'!O17</f>
        <v>0</v>
      </c>
      <c r="E13" s="71">
        <f>+'RPD DKP'!T17</f>
        <v>0</v>
      </c>
      <c r="F13" s="71">
        <f>+'RPD DKP'!Y17</f>
        <v>0</v>
      </c>
      <c r="G13" s="71">
        <f>+'RPD DKP'!AD17</f>
        <v>0</v>
      </c>
      <c r="H13" s="71">
        <f>+'RPD DKP'!AI17</f>
        <v>0</v>
      </c>
      <c r="I13" s="71">
        <f>+'RPD DKP'!AN17</f>
        <v>0</v>
      </c>
      <c r="J13" s="71">
        <f>+'RPD DKP'!AS17</f>
        <v>0</v>
      </c>
      <c r="K13" s="71">
        <f>+'RPD DKP'!AX17</f>
        <v>0</v>
      </c>
      <c r="L13" s="71">
        <f>+'RPD DKP'!BC17</f>
        <v>0</v>
      </c>
      <c r="M13" s="71">
        <f>+'RPD DKP'!BH17</f>
        <v>0</v>
      </c>
      <c r="N13" s="71">
        <f>+'RPD DKP'!BM17</f>
        <v>0</v>
      </c>
      <c r="O13" s="71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idden="1" outlineLevel="1" x14ac:dyDescent="0.3">
      <c r="A14" s="8"/>
      <c r="B14" s="24" t="s">
        <v>23</v>
      </c>
      <c r="C14" s="71">
        <f>+'RPD DKP'!J18</f>
        <v>1520000</v>
      </c>
      <c r="D14" s="71">
        <f>+'RPD DKP'!O18</f>
        <v>3040000</v>
      </c>
      <c r="E14" s="71">
        <f>+'RPD DKP'!T18</f>
        <v>3040000</v>
      </c>
      <c r="F14" s="71">
        <f>+'RPD DKP'!Y18</f>
        <v>3040000</v>
      </c>
      <c r="G14" s="71">
        <f>+'RPD DKP'!AD18</f>
        <v>3040000</v>
      </c>
      <c r="H14" s="71">
        <f>+'RPD DKP'!AI18</f>
        <v>3040000</v>
      </c>
      <c r="I14" s="71">
        <f>+'RPD DKP'!AN18</f>
        <v>3040000</v>
      </c>
      <c r="J14" s="71">
        <f>+'RPD DKP'!AS18</f>
        <v>3040000</v>
      </c>
      <c r="K14" s="71">
        <f>+'RPD DKP'!AX18</f>
        <v>3040000</v>
      </c>
      <c r="L14" s="71">
        <f>+'RPD DKP'!BC18</f>
        <v>2280000</v>
      </c>
      <c r="M14" s="71">
        <f>+'RPD DKP'!BH18</f>
        <v>1520000</v>
      </c>
      <c r="N14" s="71">
        <f>+'RPD DKP'!BM18</f>
        <v>760000</v>
      </c>
      <c r="O14" s="71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idden="1" outlineLevel="1" x14ac:dyDescent="0.3">
      <c r="A15" s="8"/>
      <c r="B15" s="24" t="s">
        <v>24</v>
      </c>
      <c r="C15" s="71">
        <f>+'RPD DKP'!J19</f>
        <v>800000</v>
      </c>
      <c r="D15" s="71">
        <f>+'RPD DKP'!O19</f>
        <v>1600000</v>
      </c>
      <c r="E15" s="71">
        <f>+'RPD DKP'!T19</f>
        <v>1600000</v>
      </c>
      <c r="F15" s="71">
        <f>+'RPD DKP'!Y19</f>
        <v>1600000</v>
      </c>
      <c r="G15" s="71">
        <f>+'RPD DKP'!AD19</f>
        <v>1600000</v>
      </c>
      <c r="H15" s="71">
        <f>+'RPD DKP'!AI19</f>
        <v>1600000</v>
      </c>
      <c r="I15" s="71">
        <f>+'RPD DKP'!AN19</f>
        <v>1600000</v>
      </c>
      <c r="J15" s="71">
        <f>+'RPD DKP'!AS19</f>
        <v>1600000</v>
      </c>
      <c r="K15" s="71">
        <f>+'RPD DKP'!AX19</f>
        <v>1600000</v>
      </c>
      <c r="L15" s="71">
        <f>+'RPD DKP'!BC19</f>
        <v>1200000</v>
      </c>
      <c r="M15" s="71">
        <f>+'RPD DKP'!BH19</f>
        <v>800000</v>
      </c>
      <c r="N15" s="71">
        <f>+'RPD DKP'!BM19</f>
        <v>400000</v>
      </c>
      <c r="O15" s="71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idden="1" outlineLevel="1" x14ac:dyDescent="0.3">
      <c r="A16" s="8"/>
      <c r="B16" s="24" t="s">
        <v>25</v>
      </c>
      <c r="C16" s="71">
        <f>+'RPD DKP'!J20</f>
        <v>1500000</v>
      </c>
      <c r="D16" s="71">
        <f>+'RPD DKP'!O20</f>
        <v>3000000</v>
      </c>
      <c r="E16" s="71">
        <f>+'RPD DKP'!T20</f>
        <v>3000000</v>
      </c>
      <c r="F16" s="71">
        <f>+'RPD DKP'!Y20</f>
        <v>3000000</v>
      </c>
      <c r="G16" s="71">
        <f>+'RPD DKP'!AD20</f>
        <v>3000000</v>
      </c>
      <c r="H16" s="71">
        <f>+'RPD DKP'!AI20</f>
        <v>3000000</v>
      </c>
      <c r="I16" s="71">
        <f>+'RPD DKP'!AN20</f>
        <v>3000000</v>
      </c>
      <c r="J16" s="71">
        <f>+'RPD DKP'!AS20</f>
        <v>3000000</v>
      </c>
      <c r="K16" s="71">
        <f>+'RPD DKP'!AX20</f>
        <v>3000000</v>
      </c>
      <c r="L16" s="71">
        <f>+'RPD DKP'!BC20</f>
        <v>2250000</v>
      </c>
      <c r="M16" s="71">
        <f>+'RPD DKP'!BH20</f>
        <v>1500000</v>
      </c>
      <c r="N16" s="71">
        <f>+'RPD DKP'!BM20</f>
        <v>750000</v>
      </c>
      <c r="O16" s="7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idden="1" outlineLevel="1" x14ac:dyDescent="0.3">
      <c r="A17" s="8"/>
      <c r="B17" s="24" t="s">
        <v>26</v>
      </c>
      <c r="C17" s="71">
        <f>+'RPD DKP'!J21</f>
        <v>30520000</v>
      </c>
      <c r="D17" s="71">
        <f>+'RPD DKP'!O21</f>
        <v>61040000</v>
      </c>
      <c r="E17" s="71">
        <f>+'RPD DKP'!T21</f>
        <v>61040000</v>
      </c>
      <c r="F17" s="71">
        <f>+'RPD DKP'!Y21</f>
        <v>61040000</v>
      </c>
      <c r="G17" s="71">
        <f>+'RPD DKP'!AD21</f>
        <v>61040000</v>
      </c>
      <c r="H17" s="71">
        <f>+'RPD DKP'!AI21</f>
        <v>61040000</v>
      </c>
      <c r="I17" s="71">
        <f>+'RPD DKP'!AN21</f>
        <v>61040000</v>
      </c>
      <c r="J17" s="71">
        <f>+'RPD DKP'!AS21</f>
        <v>61040000</v>
      </c>
      <c r="K17" s="71">
        <f>+'RPD DKP'!AX21</f>
        <v>61040000</v>
      </c>
      <c r="L17" s="71">
        <f>+'RPD DKP'!BC21</f>
        <v>45780000</v>
      </c>
      <c r="M17" s="71">
        <f>+'RPD DKP'!BH21</f>
        <v>30520000</v>
      </c>
      <c r="N17" s="71">
        <f>+'RPD DKP'!BM21</f>
        <v>15260000</v>
      </c>
      <c r="O17" s="7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idden="1" outlineLevel="1" x14ac:dyDescent="0.3">
      <c r="A18" s="8"/>
      <c r="B18" s="24" t="s">
        <v>27</v>
      </c>
      <c r="C18" s="71">
        <f>+'RPD DKP'!J22</f>
        <v>6420000</v>
      </c>
      <c r="D18" s="71">
        <f>+'RPD DKP'!O22</f>
        <v>12840000</v>
      </c>
      <c r="E18" s="71">
        <f>+'RPD DKP'!T22</f>
        <v>12840000</v>
      </c>
      <c r="F18" s="71">
        <f>+'RPD DKP'!Y22</f>
        <v>12840000</v>
      </c>
      <c r="G18" s="71">
        <f>+'RPD DKP'!AD22</f>
        <v>12840000</v>
      </c>
      <c r="H18" s="71">
        <f>+'RPD DKP'!AI22</f>
        <v>12840000</v>
      </c>
      <c r="I18" s="71">
        <f>+'RPD DKP'!AN22</f>
        <v>12840000</v>
      </c>
      <c r="J18" s="71">
        <f>+'RPD DKP'!AS22</f>
        <v>12840000</v>
      </c>
      <c r="K18" s="71">
        <f>+'RPD DKP'!AX22</f>
        <v>12840000</v>
      </c>
      <c r="L18" s="71">
        <f>+'RPD DKP'!BC22</f>
        <v>9630000</v>
      </c>
      <c r="M18" s="71">
        <f>+'RPD DKP'!BH22</f>
        <v>6420000</v>
      </c>
      <c r="N18" s="71">
        <f>+'RPD DKP'!BM22</f>
        <v>3210000</v>
      </c>
      <c r="O18" s="71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idden="1" outlineLevel="1" x14ac:dyDescent="0.3">
      <c r="A19" s="8"/>
      <c r="B19" s="24" t="s">
        <v>28</v>
      </c>
      <c r="C19" s="71">
        <f>+'RPD DKP'!J23</f>
        <v>16250000</v>
      </c>
      <c r="D19" s="71">
        <f>+'RPD DKP'!O23</f>
        <v>32500000</v>
      </c>
      <c r="E19" s="71">
        <f>+'RPD DKP'!T23</f>
        <v>32500000</v>
      </c>
      <c r="F19" s="71">
        <f>+'RPD DKP'!Y23</f>
        <v>32500000</v>
      </c>
      <c r="G19" s="71">
        <f>+'RPD DKP'!AD23</f>
        <v>32500000</v>
      </c>
      <c r="H19" s="71">
        <f>+'RPD DKP'!AI23</f>
        <v>32500000</v>
      </c>
      <c r="I19" s="71">
        <f>+'RPD DKP'!AN23</f>
        <v>32500000</v>
      </c>
      <c r="J19" s="71">
        <f>+'RPD DKP'!AS23</f>
        <v>32500000</v>
      </c>
      <c r="K19" s="71">
        <f>+'RPD DKP'!AX23</f>
        <v>32500000</v>
      </c>
      <c r="L19" s="71">
        <f>+'RPD DKP'!BC23</f>
        <v>24375000</v>
      </c>
      <c r="M19" s="71">
        <f>+'RPD DKP'!BH23</f>
        <v>16250000</v>
      </c>
      <c r="N19" s="71">
        <f>+'RPD DKP'!BM23</f>
        <v>8125000</v>
      </c>
      <c r="O19" s="71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idden="1" outlineLevel="1" x14ac:dyDescent="0.3">
      <c r="A20" s="8"/>
      <c r="B20" s="24" t="s">
        <v>29</v>
      </c>
      <c r="C20" s="71">
        <f>+'RPD DKP'!J24</f>
        <v>3750000</v>
      </c>
      <c r="D20" s="71">
        <f>+'RPD DKP'!O24</f>
        <v>7500000</v>
      </c>
      <c r="E20" s="71">
        <f>+'RPD DKP'!T24</f>
        <v>7500000</v>
      </c>
      <c r="F20" s="71">
        <f>+'RPD DKP'!Y24</f>
        <v>7500000</v>
      </c>
      <c r="G20" s="71">
        <f>+'RPD DKP'!AD24</f>
        <v>7500000</v>
      </c>
      <c r="H20" s="71">
        <f>+'RPD DKP'!AI24</f>
        <v>7500000</v>
      </c>
      <c r="I20" s="71">
        <f>+'RPD DKP'!AN24</f>
        <v>7500000</v>
      </c>
      <c r="J20" s="71">
        <f>+'RPD DKP'!AS24</f>
        <v>7500000</v>
      </c>
      <c r="K20" s="71">
        <f>+'RPD DKP'!AX24</f>
        <v>7500000</v>
      </c>
      <c r="L20" s="71">
        <f>+'RPD DKP'!BC24</f>
        <v>5625000</v>
      </c>
      <c r="M20" s="71">
        <f>+'RPD DKP'!BH24</f>
        <v>3750000</v>
      </c>
      <c r="N20" s="71">
        <f>+'RPD DKP'!BM24</f>
        <v>1875000</v>
      </c>
      <c r="O20" s="71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idden="1" outlineLevel="1" x14ac:dyDescent="0.3">
      <c r="A21" s="8"/>
      <c r="B21" s="24" t="s">
        <v>30</v>
      </c>
      <c r="C21" s="71">
        <f>+'RPD DKP'!J25</f>
        <v>2500000</v>
      </c>
      <c r="D21" s="71">
        <f>+'RPD DKP'!O25</f>
        <v>5000000</v>
      </c>
      <c r="E21" s="71">
        <f>+'RPD DKP'!T25</f>
        <v>5000000</v>
      </c>
      <c r="F21" s="71">
        <f>+'RPD DKP'!Y25</f>
        <v>5000000</v>
      </c>
      <c r="G21" s="71">
        <f>+'RPD DKP'!AD25</f>
        <v>5000000</v>
      </c>
      <c r="H21" s="71">
        <f>+'RPD DKP'!AI25</f>
        <v>5000000</v>
      </c>
      <c r="I21" s="71">
        <f>+'RPD DKP'!AN25</f>
        <v>5000000</v>
      </c>
      <c r="J21" s="71">
        <f>+'RPD DKP'!AS25</f>
        <v>5000000</v>
      </c>
      <c r="K21" s="71">
        <f>+'RPD DKP'!AX25</f>
        <v>5000000</v>
      </c>
      <c r="L21" s="71">
        <f>+'RPD DKP'!BC25</f>
        <v>3750000</v>
      </c>
      <c r="M21" s="71">
        <f>+'RPD DKP'!BH25</f>
        <v>2500000</v>
      </c>
      <c r="N21" s="71">
        <f>+'RPD DKP'!BM25</f>
        <v>1250000</v>
      </c>
      <c r="O21" s="7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idden="1" outlineLevel="1" x14ac:dyDescent="0.3">
      <c r="A22" s="8"/>
      <c r="B22" s="24" t="s">
        <v>31</v>
      </c>
      <c r="C22" s="71">
        <f>+'RPD DKP'!J26</f>
        <v>1600000</v>
      </c>
      <c r="D22" s="71">
        <f>+'RPD DKP'!O26</f>
        <v>3200000</v>
      </c>
      <c r="E22" s="71">
        <f>+'RPD DKP'!T26</f>
        <v>3200000</v>
      </c>
      <c r="F22" s="71">
        <f>+'RPD DKP'!Y26</f>
        <v>3200000</v>
      </c>
      <c r="G22" s="71">
        <f>+'RPD DKP'!AD26</f>
        <v>3200000</v>
      </c>
      <c r="H22" s="71">
        <f>+'RPD DKP'!AI26</f>
        <v>3200000</v>
      </c>
      <c r="I22" s="71">
        <f>+'RPD DKP'!AN26</f>
        <v>3200000</v>
      </c>
      <c r="J22" s="71">
        <f>+'RPD DKP'!AS26</f>
        <v>3200000</v>
      </c>
      <c r="K22" s="71">
        <f>+'RPD DKP'!AX26</f>
        <v>3200000</v>
      </c>
      <c r="L22" s="71">
        <f>+'RPD DKP'!BC26</f>
        <v>2400000</v>
      </c>
      <c r="M22" s="71">
        <f>+'RPD DKP'!BH26</f>
        <v>1600000</v>
      </c>
      <c r="N22" s="71">
        <f>+'RPD DKP'!BM26</f>
        <v>800000</v>
      </c>
      <c r="O22" s="7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s="69" customFormat="1" collapsed="1" x14ac:dyDescent="0.3">
      <c r="A23" s="8">
        <v>2</v>
      </c>
      <c r="B23" s="24" t="s">
        <v>32</v>
      </c>
      <c r="C23" s="71">
        <f>+C24</f>
        <v>2655000</v>
      </c>
      <c r="D23" s="71">
        <f t="shared" ref="D23" si="2">+D24</f>
        <v>5310000</v>
      </c>
      <c r="E23" s="71">
        <f t="shared" ref="E23" si="3">+E24</f>
        <v>5310000</v>
      </c>
      <c r="F23" s="71">
        <f t="shared" ref="F23" si="4">+F24</f>
        <v>5310000</v>
      </c>
      <c r="G23" s="71">
        <f t="shared" ref="G23" si="5">+G24</f>
        <v>5310000</v>
      </c>
      <c r="H23" s="71">
        <f t="shared" ref="H23" si="6">+H24</f>
        <v>5310000</v>
      </c>
      <c r="I23" s="71">
        <f t="shared" ref="I23" si="7">+I24</f>
        <v>5310000</v>
      </c>
      <c r="J23" s="71">
        <f t="shared" ref="J23" si="8">+J24</f>
        <v>5310000</v>
      </c>
      <c r="K23" s="71">
        <f t="shared" ref="K23" si="9">+K24</f>
        <v>5310000</v>
      </c>
      <c r="L23" s="71">
        <f t="shared" ref="L23" si="10">+L24</f>
        <v>3982500</v>
      </c>
      <c r="M23" s="71">
        <f t="shared" ref="M23" si="11">+M24</f>
        <v>2655000</v>
      </c>
      <c r="N23" s="71">
        <f t="shared" ref="N23" si="12">+N24</f>
        <v>1327500</v>
      </c>
      <c r="O23" s="71">
        <f>SUM(C23:N23)</f>
        <v>53100000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idden="1" outlineLevel="1" x14ac:dyDescent="0.3">
      <c r="A24" s="8"/>
      <c r="B24" s="24" t="s">
        <v>19</v>
      </c>
      <c r="C24" s="71">
        <f>SUM(C25:C29)</f>
        <v>2655000</v>
      </c>
      <c r="D24" s="71">
        <f t="shared" ref="D24:N24" si="13">SUM(D25:D29)</f>
        <v>5310000</v>
      </c>
      <c r="E24" s="71">
        <f t="shared" si="13"/>
        <v>5310000</v>
      </c>
      <c r="F24" s="71">
        <f t="shared" si="13"/>
        <v>5310000</v>
      </c>
      <c r="G24" s="71">
        <f t="shared" si="13"/>
        <v>5310000</v>
      </c>
      <c r="H24" s="71">
        <f t="shared" si="13"/>
        <v>5310000</v>
      </c>
      <c r="I24" s="71">
        <f t="shared" si="13"/>
        <v>5310000</v>
      </c>
      <c r="J24" s="71">
        <f t="shared" si="13"/>
        <v>5310000</v>
      </c>
      <c r="K24" s="71">
        <f t="shared" si="13"/>
        <v>5310000</v>
      </c>
      <c r="L24" s="71">
        <f t="shared" si="13"/>
        <v>3982500</v>
      </c>
      <c r="M24" s="71">
        <f t="shared" si="13"/>
        <v>2655000</v>
      </c>
      <c r="N24" s="71">
        <f t="shared" si="13"/>
        <v>1327500</v>
      </c>
      <c r="O24" s="71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idden="1" outlineLevel="1" x14ac:dyDescent="0.3">
      <c r="A25" s="8"/>
      <c r="B25" s="24" t="s">
        <v>20</v>
      </c>
      <c r="C25" s="71">
        <f>+'RPD DKP'!J29</f>
        <v>1500000</v>
      </c>
      <c r="D25" s="71">
        <f>+'RPD DKP'!O29</f>
        <v>3000000</v>
      </c>
      <c r="E25" s="71">
        <f>+'RPD DKP'!T29</f>
        <v>3000000</v>
      </c>
      <c r="F25" s="71">
        <f>+'RPD DKP'!Y29</f>
        <v>3000000</v>
      </c>
      <c r="G25" s="71">
        <f>+'RPD DKP'!AD29</f>
        <v>3000000</v>
      </c>
      <c r="H25" s="71">
        <f>+'RPD DKP'!AI29</f>
        <v>3000000</v>
      </c>
      <c r="I25" s="71">
        <f>+'RPD DKP'!AN29</f>
        <v>3000000</v>
      </c>
      <c r="J25" s="71">
        <f>+'RPD DKP'!AS29</f>
        <v>3000000</v>
      </c>
      <c r="K25" s="71">
        <f>+'RPD DKP'!AX29</f>
        <v>3000000</v>
      </c>
      <c r="L25" s="71">
        <f>+'RPD DKP'!BC29</f>
        <v>2250000</v>
      </c>
      <c r="M25" s="71">
        <f>+'RPD DKP'!BH29</f>
        <v>1500000</v>
      </c>
      <c r="N25" s="71">
        <f>+'RPD DKP'!BM29</f>
        <v>750000</v>
      </c>
      <c r="O25" s="71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idden="1" outlineLevel="1" x14ac:dyDescent="0.3">
      <c r="A26" s="8"/>
      <c r="B26" s="24" t="s">
        <v>22</v>
      </c>
      <c r="C26" s="71">
        <f>+'RPD DKP'!J30</f>
        <v>0</v>
      </c>
      <c r="D26" s="71">
        <f>+'RPD DKP'!O30</f>
        <v>0</v>
      </c>
      <c r="E26" s="71">
        <f>+'RPD DKP'!T30</f>
        <v>0</v>
      </c>
      <c r="F26" s="71">
        <f>+'RPD DKP'!Y30</f>
        <v>0</v>
      </c>
      <c r="G26" s="71">
        <f>+'RPD DKP'!AD30</f>
        <v>0</v>
      </c>
      <c r="H26" s="71">
        <f>+'RPD DKP'!AI30</f>
        <v>0</v>
      </c>
      <c r="I26" s="71">
        <f>+'RPD DKP'!AN30</f>
        <v>0</v>
      </c>
      <c r="J26" s="71">
        <f>+'RPD DKP'!AS30</f>
        <v>0</v>
      </c>
      <c r="K26" s="71">
        <f>+'RPD DKP'!AX30</f>
        <v>0</v>
      </c>
      <c r="L26" s="71">
        <f>+'RPD DKP'!BC30</f>
        <v>0</v>
      </c>
      <c r="M26" s="71">
        <f>+'RPD DKP'!BH30</f>
        <v>0</v>
      </c>
      <c r="N26" s="71">
        <f>+'RPD DKP'!BM30</f>
        <v>0</v>
      </c>
      <c r="O26" s="7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idden="1" outlineLevel="1" x14ac:dyDescent="0.3">
      <c r="A27" s="8"/>
      <c r="B27" s="24" t="s">
        <v>23</v>
      </c>
      <c r="C27" s="71">
        <f>+'RPD DKP'!J31</f>
        <v>380000</v>
      </c>
      <c r="D27" s="71">
        <f>+'RPD DKP'!O31</f>
        <v>760000</v>
      </c>
      <c r="E27" s="71">
        <f>+'RPD DKP'!T31</f>
        <v>760000</v>
      </c>
      <c r="F27" s="71">
        <f>+'RPD DKP'!Y31</f>
        <v>760000</v>
      </c>
      <c r="G27" s="71">
        <f>+'RPD DKP'!AD31</f>
        <v>760000</v>
      </c>
      <c r="H27" s="71">
        <f>+'RPD DKP'!AI31</f>
        <v>760000</v>
      </c>
      <c r="I27" s="71">
        <f>+'RPD DKP'!AN31</f>
        <v>760000</v>
      </c>
      <c r="J27" s="71">
        <f>+'RPD DKP'!AS31</f>
        <v>760000</v>
      </c>
      <c r="K27" s="71">
        <f>+'RPD DKP'!AX31</f>
        <v>760000</v>
      </c>
      <c r="L27" s="71">
        <f>+'RPD DKP'!BC31</f>
        <v>570000</v>
      </c>
      <c r="M27" s="71">
        <f>+'RPD DKP'!BH31</f>
        <v>380000</v>
      </c>
      <c r="N27" s="71">
        <f>+'RPD DKP'!BM31</f>
        <v>190000</v>
      </c>
      <c r="O27" s="7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idden="1" outlineLevel="1" x14ac:dyDescent="0.3">
      <c r="A28" s="8"/>
      <c r="B28" s="24" t="s">
        <v>24</v>
      </c>
      <c r="C28" s="71">
        <f>+'RPD DKP'!J32</f>
        <v>400000</v>
      </c>
      <c r="D28" s="71">
        <f>+'RPD DKP'!O32</f>
        <v>800000</v>
      </c>
      <c r="E28" s="71">
        <f>+'RPD DKP'!T32</f>
        <v>800000</v>
      </c>
      <c r="F28" s="71">
        <f>+'RPD DKP'!Y32</f>
        <v>800000</v>
      </c>
      <c r="G28" s="71">
        <f>+'RPD DKP'!AD32</f>
        <v>800000</v>
      </c>
      <c r="H28" s="71">
        <f>+'RPD DKP'!AI32</f>
        <v>800000</v>
      </c>
      <c r="I28" s="71">
        <f>+'RPD DKP'!AN32</f>
        <v>800000</v>
      </c>
      <c r="J28" s="71">
        <f>+'RPD DKP'!AS32</f>
        <v>800000</v>
      </c>
      <c r="K28" s="71">
        <f>+'RPD DKP'!AX32</f>
        <v>800000</v>
      </c>
      <c r="L28" s="71">
        <f>+'RPD DKP'!BC32</f>
        <v>600000</v>
      </c>
      <c r="M28" s="71">
        <f>+'RPD DKP'!BH32</f>
        <v>400000</v>
      </c>
      <c r="N28" s="71">
        <f>+'RPD DKP'!BM32</f>
        <v>200000</v>
      </c>
      <c r="O28" s="71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idden="1" outlineLevel="1" x14ac:dyDescent="0.3">
      <c r="A29" s="8"/>
      <c r="B29" s="24" t="s">
        <v>25</v>
      </c>
      <c r="C29" s="71">
        <f>+'RPD DKP'!J33</f>
        <v>375000</v>
      </c>
      <c r="D29" s="71">
        <f>+'RPD DKP'!O33</f>
        <v>750000</v>
      </c>
      <c r="E29" s="71">
        <f>+'RPD DKP'!T33</f>
        <v>750000</v>
      </c>
      <c r="F29" s="71">
        <f>+'RPD DKP'!Y33</f>
        <v>750000</v>
      </c>
      <c r="G29" s="71">
        <f>+'RPD DKP'!AD33</f>
        <v>750000</v>
      </c>
      <c r="H29" s="71">
        <f>+'RPD DKP'!AI33</f>
        <v>750000</v>
      </c>
      <c r="I29" s="71">
        <f>+'RPD DKP'!AN33</f>
        <v>750000</v>
      </c>
      <c r="J29" s="71">
        <f>+'RPD DKP'!AS33</f>
        <v>750000</v>
      </c>
      <c r="K29" s="71">
        <f>+'RPD DKP'!AX33</f>
        <v>750000</v>
      </c>
      <c r="L29" s="71">
        <f>+'RPD DKP'!BC33</f>
        <v>562500</v>
      </c>
      <c r="M29" s="71">
        <f>+'RPD DKP'!BH33</f>
        <v>375000</v>
      </c>
      <c r="N29" s="71">
        <f>+'RPD DKP'!BM33</f>
        <v>187500</v>
      </c>
      <c r="O29" s="71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idden="1" outlineLevel="1" x14ac:dyDescent="0.3">
      <c r="A30" s="8"/>
      <c r="B30" s="24" t="s">
        <v>26</v>
      </c>
      <c r="C30" s="71">
        <f>+'RPD DKP'!J34</f>
        <v>13700000</v>
      </c>
      <c r="D30" s="71">
        <f>+'RPD DKP'!O34</f>
        <v>27400000</v>
      </c>
      <c r="E30" s="71">
        <f>+'RPD DKP'!T34</f>
        <v>27400000</v>
      </c>
      <c r="F30" s="71">
        <f>+'RPD DKP'!Y34</f>
        <v>27400000</v>
      </c>
      <c r="G30" s="71">
        <f>+'RPD DKP'!AD34</f>
        <v>27400000</v>
      </c>
      <c r="H30" s="71">
        <f>+'RPD DKP'!AI34</f>
        <v>27400000</v>
      </c>
      <c r="I30" s="71">
        <f>+'RPD DKP'!AN34</f>
        <v>27400000</v>
      </c>
      <c r="J30" s="71">
        <f>+'RPD DKP'!AS34</f>
        <v>27400000</v>
      </c>
      <c r="K30" s="71">
        <f>+'RPD DKP'!AX34</f>
        <v>27400000</v>
      </c>
      <c r="L30" s="71">
        <f>+'RPD DKP'!BC34</f>
        <v>20550000</v>
      </c>
      <c r="M30" s="71">
        <f>+'RPD DKP'!BH34</f>
        <v>13700000</v>
      </c>
      <c r="N30" s="71">
        <f>+'RPD DKP'!BM34</f>
        <v>6850000</v>
      </c>
      <c r="O30" s="71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idden="1" outlineLevel="1" x14ac:dyDescent="0.3">
      <c r="A31" s="8"/>
      <c r="B31" s="24" t="s">
        <v>28</v>
      </c>
      <c r="C31" s="71">
        <f>+'RPD DKP'!J35</f>
        <v>6250000</v>
      </c>
      <c r="D31" s="71">
        <f>+'RPD DKP'!O35</f>
        <v>12500000</v>
      </c>
      <c r="E31" s="71">
        <f>+'RPD DKP'!T35</f>
        <v>12500000</v>
      </c>
      <c r="F31" s="71">
        <f>+'RPD DKP'!Y35</f>
        <v>12500000</v>
      </c>
      <c r="G31" s="71">
        <f>+'RPD DKP'!AD35</f>
        <v>12500000</v>
      </c>
      <c r="H31" s="71">
        <f>+'RPD DKP'!AI35</f>
        <v>12500000</v>
      </c>
      <c r="I31" s="71">
        <f>+'RPD DKP'!AN35</f>
        <v>12500000</v>
      </c>
      <c r="J31" s="71">
        <f>+'RPD DKP'!AS35</f>
        <v>12500000</v>
      </c>
      <c r="K31" s="71">
        <f>+'RPD DKP'!AX35</f>
        <v>12500000</v>
      </c>
      <c r="L31" s="71">
        <f>+'RPD DKP'!BC35</f>
        <v>9375000</v>
      </c>
      <c r="M31" s="71">
        <f>+'RPD DKP'!BH35</f>
        <v>6250000</v>
      </c>
      <c r="N31" s="71">
        <f>+'RPD DKP'!BM35</f>
        <v>3125000</v>
      </c>
      <c r="O31" s="7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idden="1" outlineLevel="1" x14ac:dyDescent="0.3">
      <c r="A32" s="8"/>
      <c r="B32" s="24" t="s">
        <v>29</v>
      </c>
      <c r="C32" s="71">
        <f>+'RPD DKP'!J36</f>
        <v>3750000</v>
      </c>
      <c r="D32" s="71">
        <f>+'RPD DKP'!O36</f>
        <v>7500000</v>
      </c>
      <c r="E32" s="71">
        <f>+'RPD DKP'!T36</f>
        <v>7500000</v>
      </c>
      <c r="F32" s="71">
        <f>+'RPD DKP'!Y36</f>
        <v>7500000</v>
      </c>
      <c r="G32" s="71">
        <f>+'RPD DKP'!AD36</f>
        <v>7500000</v>
      </c>
      <c r="H32" s="71">
        <f>+'RPD DKP'!AI36</f>
        <v>7500000</v>
      </c>
      <c r="I32" s="71">
        <f>+'RPD DKP'!AN36</f>
        <v>7500000</v>
      </c>
      <c r="J32" s="71">
        <f>+'RPD DKP'!AS36</f>
        <v>7500000</v>
      </c>
      <c r="K32" s="71">
        <f>+'RPD DKP'!AX36</f>
        <v>7500000</v>
      </c>
      <c r="L32" s="71">
        <f>+'RPD DKP'!BC36</f>
        <v>5625000</v>
      </c>
      <c r="M32" s="71">
        <f>+'RPD DKP'!BH36</f>
        <v>3750000</v>
      </c>
      <c r="N32" s="71">
        <f>+'RPD DKP'!BM36</f>
        <v>1875000</v>
      </c>
      <c r="O32" s="7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idden="1" outlineLevel="1" x14ac:dyDescent="0.3">
      <c r="A33" s="8"/>
      <c r="B33" s="24" t="s">
        <v>30</v>
      </c>
      <c r="C33" s="71">
        <f>+'RPD DKP'!J37</f>
        <v>2500000</v>
      </c>
      <c r="D33" s="71">
        <f>+'RPD DKP'!O37</f>
        <v>5000000</v>
      </c>
      <c r="E33" s="71">
        <f>+'RPD DKP'!T37</f>
        <v>5000000</v>
      </c>
      <c r="F33" s="71">
        <f>+'RPD DKP'!Y37</f>
        <v>5000000</v>
      </c>
      <c r="G33" s="71">
        <f>+'RPD DKP'!AD37</f>
        <v>5000000</v>
      </c>
      <c r="H33" s="71">
        <f>+'RPD DKP'!AI37</f>
        <v>5000000</v>
      </c>
      <c r="I33" s="71">
        <f>+'RPD DKP'!AN37</f>
        <v>5000000</v>
      </c>
      <c r="J33" s="71">
        <f>+'RPD DKP'!AS37</f>
        <v>5000000</v>
      </c>
      <c r="K33" s="71">
        <f>+'RPD DKP'!AX37</f>
        <v>5000000</v>
      </c>
      <c r="L33" s="71">
        <f>+'RPD DKP'!BC37</f>
        <v>3750000</v>
      </c>
      <c r="M33" s="71">
        <f>+'RPD DKP'!BH37</f>
        <v>2500000</v>
      </c>
      <c r="N33" s="71">
        <f>+'RPD DKP'!BM37</f>
        <v>1250000</v>
      </c>
      <c r="O33" s="71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idden="1" outlineLevel="1" x14ac:dyDescent="0.3">
      <c r="A34" s="8"/>
      <c r="B34" s="24" t="s">
        <v>31</v>
      </c>
      <c r="C34" s="71">
        <f>+'RPD DKP'!J38</f>
        <v>1200000</v>
      </c>
      <c r="D34" s="71">
        <f>+'RPD DKP'!O38</f>
        <v>2400000</v>
      </c>
      <c r="E34" s="71">
        <f>+'RPD DKP'!T38</f>
        <v>2400000</v>
      </c>
      <c r="F34" s="71">
        <f>+'RPD DKP'!Y38</f>
        <v>2400000</v>
      </c>
      <c r="G34" s="71">
        <f>+'RPD DKP'!AD38</f>
        <v>2400000</v>
      </c>
      <c r="H34" s="71">
        <f>+'RPD DKP'!AI38</f>
        <v>2400000</v>
      </c>
      <c r="I34" s="71">
        <f>+'RPD DKP'!AN38</f>
        <v>2400000</v>
      </c>
      <c r="J34" s="71">
        <f>+'RPD DKP'!AS38</f>
        <v>2400000</v>
      </c>
      <c r="K34" s="71">
        <f>+'RPD DKP'!AX38</f>
        <v>2400000</v>
      </c>
      <c r="L34" s="71">
        <f>+'RPD DKP'!BC38</f>
        <v>1800000</v>
      </c>
      <c r="M34" s="71">
        <f>+'RPD DKP'!BH38</f>
        <v>1200000</v>
      </c>
      <c r="N34" s="71">
        <f>+'RPD DKP'!BM38</f>
        <v>600000</v>
      </c>
      <c r="O34" s="71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s="69" customFormat="1" collapsed="1" x14ac:dyDescent="0.3">
      <c r="A35" s="8">
        <v>3</v>
      </c>
      <c r="B35" s="24" t="s">
        <v>33</v>
      </c>
      <c r="C35" s="71">
        <f>+C36</f>
        <v>12055000</v>
      </c>
      <c r="D35" s="71">
        <f t="shared" ref="D35" si="14">+D36</f>
        <v>18082500</v>
      </c>
      <c r="E35" s="71">
        <f t="shared" ref="E35" si="15">+E36</f>
        <v>18082500</v>
      </c>
      <c r="F35" s="71">
        <f t="shared" ref="F35" si="16">+F36</f>
        <v>18082500</v>
      </c>
      <c r="G35" s="71">
        <f t="shared" ref="G35" si="17">+G36</f>
        <v>18082500</v>
      </c>
      <c r="H35" s="71">
        <f t="shared" ref="H35" si="18">+H36</f>
        <v>18082500</v>
      </c>
      <c r="I35" s="71">
        <f t="shared" ref="I35" si="19">+I36</f>
        <v>18082500</v>
      </c>
      <c r="J35" s="71">
        <f t="shared" ref="J35" si="20">+J36</f>
        <v>18082500</v>
      </c>
      <c r="K35" s="71">
        <f t="shared" ref="K35" si="21">+K36</f>
        <v>18082500</v>
      </c>
      <c r="L35" s="71">
        <f t="shared" ref="L35" si="22">+L36</f>
        <v>18082500</v>
      </c>
      <c r="M35" s="71">
        <f t="shared" ref="M35" si="23">+M36</f>
        <v>12055000</v>
      </c>
      <c r="N35" s="71">
        <f t="shared" ref="N35" si="24">+N36</f>
        <v>6027500</v>
      </c>
      <c r="O35" s="71">
        <f>SUM(C35:N35)</f>
        <v>192880000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idden="1" outlineLevel="1" x14ac:dyDescent="0.3">
      <c r="A36" s="8"/>
      <c r="B36" s="24" t="s">
        <v>19</v>
      </c>
      <c r="C36" s="71">
        <f>SUM(C37:C42)</f>
        <v>12055000</v>
      </c>
      <c r="D36" s="71">
        <f t="shared" ref="D36:N36" si="25">SUM(D37:D42)</f>
        <v>18082500</v>
      </c>
      <c r="E36" s="71">
        <f t="shared" si="25"/>
        <v>18082500</v>
      </c>
      <c r="F36" s="71">
        <f t="shared" si="25"/>
        <v>18082500</v>
      </c>
      <c r="G36" s="71">
        <f t="shared" si="25"/>
        <v>18082500</v>
      </c>
      <c r="H36" s="71">
        <f t="shared" si="25"/>
        <v>18082500</v>
      </c>
      <c r="I36" s="71">
        <f t="shared" si="25"/>
        <v>18082500</v>
      </c>
      <c r="J36" s="71">
        <f t="shared" si="25"/>
        <v>18082500</v>
      </c>
      <c r="K36" s="71">
        <f t="shared" si="25"/>
        <v>18082500</v>
      </c>
      <c r="L36" s="71">
        <f t="shared" si="25"/>
        <v>18082500</v>
      </c>
      <c r="M36" s="71">
        <f t="shared" si="25"/>
        <v>12055000</v>
      </c>
      <c r="N36" s="71">
        <f t="shared" si="25"/>
        <v>6027500</v>
      </c>
      <c r="O36" s="71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idden="1" outlineLevel="1" x14ac:dyDescent="0.3">
      <c r="A37" s="8"/>
      <c r="B37" s="24" t="s">
        <v>20</v>
      </c>
      <c r="C37" s="71">
        <f>+'RPD DKP'!J41</f>
        <v>3900000</v>
      </c>
      <c r="D37" s="71">
        <f>+'RPD DKP'!O41</f>
        <v>5850000</v>
      </c>
      <c r="E37" s="71">
        <f>+'RPD DKP'!T41</f>
        <v>5850000</v>
      </c>
      <c r="F37" s="71">
        <f>+'RPD DKP'!Y41</f>
        <v>5850000</v>
      </c>
      <c r="G37" s="71">
        <f>+'RPD DKP'!AD41</f>
        <v>5850000</v>
      </c>
      <c r="H37" s="71">
        <f>+'RPD DKP'!AI41</f>
        <v>5850000</v>
      </c>
      <c r="I37" s="71">
        <f>+'RPD DKP'!AN41</f>
        <v>5850000</v>
      </c>
      <c r="J37" s="71">
        <f>+'RPD DKP'!AS41</f>
        <v>5850000</v>
      </c>
      <c r="K37" s="71">
        <f>+'RPD DKP'!AX41</f>
        <v>5850000</v>
      </c>
      <c r="L37" s="71">
        <f>+'RPD DKP'!BC41</f>
        <v>5850000</v>
      </c>
      <c r="M37" s="71">
        <f>+'RPD DKP'!BH41</f>
        <v>3900000</v>
      </c>
      <c r="N37" s="71">
        <f>+'RPD DKP'!BM41</f>
        <v>1950000</v>
      </c>
      <c r="O37" s="71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idden="1" outlineLevel="1" x14ac:dyDescent="0.3">
      <c r="A38" s="8"/>
      <c r="B38" s="24" t="s">
        <v>21</v>
      </c>
      <c r="C38" s="71">
        <f>+'RPD DKP'!J42</f>
        <v>6600000</v>
      </c>
      <c r="D38" s="71">
        <f>+'RPD DKP'!O42</f>
        <v>9900000</v>
      </c>
      <c r="E38" s="71">
        <f>+'RPD DKP'!T42</f>
        <v>9900000</v>
      </c>
      <c r="F38" s="71">
        <f>+'RPD DKP'!Y42</f>
        <v>9900000</v>
      </c>
      <c r="G38" s="71">
        <f>+'RPD DKP'!AD42</f>
        <v>9900000</v>
      </c>
      <c r="H38" s="71">
        <f>+'RPD DKP'!AI42</f>
        <v>9900000</v>
      </c>
      <c r="I38" s="71">
        <f>+'RPD DKP'!AN42</f>
        <v>9900000</v>
      </c>
      <c r="J38" s="71">
        <f>+'RPD DKP'!AS42</f>
        <v>9900000</v>
      </c>
      <c r="K38" s="71">
        <f>+'RPD DKP'!AX42</f>
        <v>9900000</v>
      </c>
      <c r="L38" s="71">
        <f>+'RPD DKP'!BC42</f>
        <v>9900000</v>
      </c>
      <c r="M38" s="71">
        <f>+'RPD DKP'!BH42</f>
        <v>6600000</v>
      </c>
      <c r="N38" s="71">
        <f>+'RPD DKP'!BM42</f>
        <v>3300000</v>
      </c>
      <c r="O38" s="71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idden="1" outlineLevel="1" x14ac:dyDescent="0.3">
      <c r="A39" s="8"/>
      <c r="B39" s="24" t="s">
        <v>22</v>
      </c>
      <c r="C39" s="71">
        <f>+'RPD DKP'!J43</f>
        <v>0</v>
      </c>
      <c r="D39" s="71">
        <f>+'RPD DKP'!O43</f>
        <v>0</v>
      </c>
      <c r="E39" s="71">
        <f>+'RPD DKP'!T43</f>
        <v>0</v>
      </c>
      <c r="F39" s="71">
        <f>+'RPD DKP'!Y43</f>
        <v>0</v>
      </c>
      <c r="G39" s="71">
        <f>+'RPD DKP'!AD43</f>
        <v>0</v>
      </c>
      <c r="H39" s="71">
        <f>+'RPD DKP'!AI43</f>
        <v>0</v>
      </c>
      <c r="I39" s="71">
        <f>+'RPD DKP'!AN43</f>
        <v>0</v>
      </c>
      <c r="J39" s="71">
        <f>+'RPD DKP'!AS43</f>
        <v>0</v>
      </c>
      <c r="K39" s="71">
        <f>+'RPD DKP'!AX43</f>
        <v>0</v>
      </c>
      <c r="L39" s="71">
        <f>+'RPD DKP'!BC43</f>
        <v>0</v>
      </c>
      <c r="M39" s="71">
        <f>+'RPD DKP'!BH43</f>
        <v>0</v>
      </c>
      <c r="N39" s="71">
        <f>+'RPD DKP'!BM43</f>
        <v>0</v>
      </c>
      <c r="O39" s="71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idden="1" outlineLevel="1" x14ac:dyDescent="0.3">
      <c r="A40" s="8"/>
      <c r="B40" s="24" t="s">
        <v>23</v>
      </c>
      <c r="C40" s="71">
        <f>+'RPD DKP'!J44</f>
        <v>380000</v>
      </c>
      <c r="D40" s="71">
        <f>+'RPD DKP'!O44</f>
        <v>570000</v>
      </c>
      <c r="E40" s="71">
        <f>+'RPD DKP'!T44</f>
        <v>570000</v>
      </c>
      <c r="F40" s="71">
        <f>+'RPD DKP'!Y44</f>
        <v>570000</v>
      </c>
      <c r="G40" s="71">
        <f>+'RPD DKP'!AD44</f>
        <v>570000</v>
      </c>
      <c r="H40" s="71">
        <f>+'RPD DKP'!AI44</f>
        <v>570000</v>
      </c>
      <c r="I40" s="71">
        <f>+'RPD DKP'!AN44</f>
        <v>570000</v>
      </c>
      <c r="J40" s="71">
        <f>+'RPD DKP'!AS44</f>
        <v>570000</v>
      </c>
      <c r="K40" s="71">
        <f>+'RPD DKP'!AX44</f>
        <v>570000</v>
      </c>
      <c r="L40" s="71">
        <f>+'RPD DKP'!BC44</f>
        <v>570000</v>
      </c>
      <c r="M40" s="71">
        <f>+'RPD DKP'!BH44</f>
        <v>380000</v>
      </c>
      <c r="N40" s="71">
        <f>+'RPD DKP'!BM44</f>
        <v>190000</v>
      </c>
      <c r="O40" s="71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idden="1" outlineLevel="1" x14ac:dyDescent="0.3">
      <c r="A41" s="8"/>
      <c r="B41" s="24" t="s">
        <v>24</v>
      </c>
      <c r="C41" s="71">
        <f>+'RPD DKP'!J45</f>
        <v>800000</v>
      </c>
      <c r="D41" s="71">
        <f>+'RPD DKP'!O45</f>
        <v>1200000</v>
      </c>
      <c r="E41" s="71">
        <f>+'RPD DKP'!T45</f>
        <v>1200000</v>
      </c>
      <c r="F41" s="71">
        <f>+'RPD DKP'!Y45</f>
        <v>1200000</v>
      </c>
      <c r="G41" s="71">
        <f>+'RPD DKP'!AD45</f>
        <v>1200000</v>
      </c>
      <c r="H41" s="71">
        <f>+'RPD DKP'!AI45</f>
        <v>1200000</v>
      </c>
      <c r="I41" s="71">
        <f>+'RPD DKP'!AN45</f>
        <v>1200000</v>
      </c>
      <c r="J41" s="71">
        <f>+'RPD DKP'!AS45</f>
        <v>1200000</v>
      </c>
      <c r="K41" s="71">
        <f>+'RPD DKP'!AX45</f>
        <v>1200000</v>
      </c>
      <c r="L41" s="71">
        <f>+'RPD DKP'!BC45</f>
        <v>1200000</v>
      </c>
      <c r="M41" s="71">
        <f>+'RPD DKP'!BH45</f>
        <v>800000</v>
      </c>
      <c r="N41" s="71">
        <f>+'RPD DKP'!BM45</f>
        <v>400000</v>
      </c>
      <c r="O41" s="71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idden="1" outlineLevel="1" x14ac:dyDescent="0.3">
      <c r="A42" s="8"/>
      <c r="B42" s="24" t="s">
        <v>25</v>
      </c>
      <c r="C42" s="71">
        <f>+'RPD DKP'!J46</f>
        <v>375000</v>
      </c>
      <c r="D42" s="71">
        <f>+'RPD DKP'!O46</f>
        <v>562500</v>
      </c>
      <c r="E42" s="71">
        <f>+'RPD DKP'!T46</f>
        <v>562500</v>
      </c>
      <c r="F42" s="71">
        <f>+'RPD DKP'!Y46</f>
        <v>562500</v>
      </c>
      <c r="G42" s="71">
        <f>+'RPD DKP'!AD46</f>
        <v>562500</v>
      </c>
      <c r="H42" s="71">
        <f>+'RPD DKP'!AI46</f>
        <v>562500</v>
      </c>
      <c r="I42" s="71">
        <f>+'RPD DKP'!AN46</f>
        <v>562500</v>
      </c>
      <c r="J42" s="71">
        <f>+'RPD DKP'!AS46</f>
        <v>562500</v>
      </c>
      <c r="K42" s="71">
        <f>+'RPD DKP'!AX46</f>
        <v>562500</v>
      </c>
      <c r="L42" s="71">
        <f>+'RPD DKP'!BC46</f>
        <v>562500</v>
      </c>
      <c r="M42" s="71">
        <f>+'RPD DKP'!BH46</f>
        <v>375000</v>
      </c>
      <c r="N42" s="71">
        <f>+'RPD DKP'!BM46</f>
        <v>187500</v>
      </c>
      <c r="O42" s="71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idden="1" outlineLevel="1" x14ac:dyDescent="0.3">
      <c r="A43" s="8"/>
      <c r="B43" s="24" t="s">
        <v>26</v>
      </c>
      <c r="C43" s="71">
        <f>+'RPD DKP'!J47</f>
        <v>9200000</v>
      </c>
      <c r="D43" s="71">
        <f>+'RPD DKP'!O47</f>
        <v>13800000</v>
      </c>
      <c r="E43" s="71">
        <f>+'RPD DKP'!T47</f>
        <v>13800000</v>
      </c>
      <c r="F43" s="71">
        <f>+'RPD DKP'!Y47</f>
        <v>13800000</v>
      </c>
      <c r="G43" s="71">
        <f>+'RPD DKP'!AD47</f>
        <v>13800000</v>
      </c>
      <c r="H43" s="71">
        <f>+'RPD DKP'!AI47</f>
        <v>13800000</v>
      </c>
      <c r="I43" s="71">
        <f>+'RPD DKP'!AN47</f>
        <v>13800000</v>
      </c>
      <c r="J43" s="71">
        <f>+'RPD DKP'!AS47</f>
        <v>13800000</v>
      </c>
      <c r="K43" s="71">
        <f>+'RPD DKP'!AX47</f>
        <v>13800000</v>
      </c>
      <c r="L43" s="71">
        <f>+'RPD DKP'!BC47</f>
        <v>13800000</v>
      </c>
      <c r="M43" s="71">
        <f>+'RPD DKP'!BH47</f>
        <v>9200000</v>
      </c>
      <c r="N43" s="71">
        <f>+'RPD DKP'!BM47</f>
        <v>4600000</v>
      </c>
      <c r="O43" s="71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idden="1" outlineLevel="1" x14ac:dyDescent="0.3">
      <c r="A44" s="8"/>
      <c r="B44" s="24" t="s">
        <v>28</v>
      </c>
      <c r="C44" s="71">
        <f>+'RPD DKP'!J48</f>
        <v>4500000</v>
      </c>
      <c r="D44" s="71">
        <f>+'RPD DKP'!O48</f>
        <v>6750000</v>
      </c>
      <c r="E44" s="71">
        <f>+'RPD DKP'!T48</f>
        <v>6750000</v>
      </c>
      <c r="F44" s="71">
        <f>+'RPD DKP'!Y48</f>
        <v>6750000</v>
      </c>
      <c r="G44" s="71">
        <f>+'RPD DKP'!AD48</f>
        <v>6750000</v>
      </c>
      <c r="H44" s="71">
        <f>+'RPD DKP'!AI48</f>
        <v>6750000</v>
      </c>
      <c r="I44" s="71">
        <f>+'RPD DKP'!AN48</f>
        <v>6750000</v>
      </c>
      <c r="J44" s="71">
        <f>+'RPD DKP'!AS48</f>
        <v>6750000</v>
      </c>
      <c r="K44" s="71">
        <f>+'RPD DKP'!AX48</f>
        <v>6750000</v>
      </c>
      <c r="L44" s="71">
        <f>+'RPD DKP'!BC48</f>
        <v>6750000</v>
      </c>
      <c r="M44" s="71">
        <f>+'RPD DKP'!BH48</f>
        <v>4500000</v>
      </c>
      <c r="N44" s="71">
        <f>+'RPD DKP'!BM48</f>
        <v>2250000</v>
      </c>
      <c r="O44" s="71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idden="1" outlineLevel="1" x14ac:dyDescent="0.3">
      <c r="A45" s="8"/>
      <c r="B45" s="24" t="s">
        <v>29</v>
      </c>
      <c r="C45" s="71">
        <f>+'RPD DKP'!J49</f>
        <v>2500000</v>
      </c>
      <c r="D45" s="71">
        <f>+'RPD DKP'!O49</f>
        <v>3750000</v>
      </c>
      <c r="E45" s="71">
        <f>+'RPD DKP'!T49</f>
        <v>3750000</v>
      </c>
      <c r="F45" s="71">
        <f>+'RPD DKP'!Y49</f>
        <v>3750000</v>
      </c>
      <c r="G45" s="71">
        <f>+'RPD DKP'!AD49</f>
        <v>3750000</v>
      </c>
      <c r="H45" s="71">
        <f>+'RPD DKP'!AI49</f>
        <v>3750000</v>
      </c>
      <c r="I45" s="71">
        <f>+'RPD DKP'!AN49</f>
        <v>3750000</v>
      </c>
      <c r="J45" s="71">
        <f>+'RPD DKP'!AS49</f>
        <v>3750000</v>
      </c>
      <c r="K45" s="71">
        <f>+'RPD DKP'!AX49</f>
        <v>3750000</v>
      </c>
      <c r="L45" s="71">
        <f>+'RPD DKP'!BC49</f>
        <v>3750000</v>
      </c>
      <c r="M45" s="71">
        <f>+'RPD DKP'!BH49</f>
        <v>2500000</v>
      </c>
      <c r="N45" s="71">
        <f>+'RPD DKP'!BM49</f>
        <v>1250000</v>
      </c>
      <c r="O45" s="71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idden="1" outlineLevel="1" x14ac:dyDescent="0.3">
      <c r="A46" s="8"/>
      <c r="B46" s="24" t="s">
        <v>30</v>
      </c>
      <c r="C46" s="71">
        <f>+'RPD DKP'!J50</f>
        <v>1000000</v>
      </c>
      <c r="D46" s="71">
        <f>+'RPD DKP'!O50</f>
        <v>1500000</v>
      </c>
      <c r="E46" s="71">
        <f>+'RPD DKP'!T50</f>
        <v>1500000</v>
      </c>
      <c r="F46" s="71">
        <f>+'RPD DKP'!Y50</f>
        <v>1500000</v>
      </c>
      <c r="G46" s="71">
        <f>+'RPD DKP'!AD50</f>
        <v>1500000</v>
      </c>
      <c r="H46" s="71">
        <f>+'RPD DKP'!AI50</f>
        <v>1500000</v>
      </c>
      <c r="I46" s="71">
        <f>+'RPD DKP'!AN50</f>
        <v>1500000</v>
      </c>
      <c r="J46" s="71">
        <f>+'RPD DKP'!AS50</f>
        <v>1500000</v>
      </c>
      <c r="K46" s="71">
        <f>+'RPD DKP'!AX50</f>
        <v>1500000</v>
      </c>
      <c r="L46" s="71">
        <f>+'RPD DKP'!BC50</f>
        <v>1500000</v>
      </c>
      <c r="M46" s="71">
        <f>+'RPD DKP'!BH50</f>
        <v>1000000</v>
      </c>
      <c r="N46" s="71">
        <f>+'RPD DKP'!BM50</f>
        <v>500000</v>
      </c>
      <c r="O46" s="71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idden="1" outlineLevel="1" x14ac:dyDescent="0.3">
      <c r="A47" s="8"/>
      <c r="B47" s="24" t="s">
        <v>31</v>
      </c>
      <c r="C47" s="71">
        <f>+'RPD DKP'!J51</f>
        <v>1200000</v>
      </c>
      <c r="D47" s="71">
        <f>+'RPD DKP'!O51</f>
        <v>1800000</v>
      </c>
      <c r="E47" s="71">
        <f>+'RPD DKP'!T51</f>
        <v>1800000</v>
      </c>
      <c r="F47" s="71">
        <f>+'RPD DKP'!Y51</f>
        <v>1800000</v>
      </c>
      <c r="G47" s="71">
        <f>+'RPD DKP'!AD51</f>
        <v>1800000</v>
      </c>
      <c r="H47" s="71">
        <f>+'RPD DKP'!AI51</f>
        <v>1800000</v>
      </c>
      <c r="I47" s="71">
        <f>+'RPD DKP'!AN51</f>
        <v>1800000</v>
      </c>
      <c r="J47" s="71">
        <f>+'RPD DKP'!AS51</f>
        <v>1800000</v>
      </c>
      <c r="K47" s="71">
        <f>+'RPD DKP'!AX51</f>
        <v>1800000</v>
      </c>
      <c r="L47" s="71">
        <f>+'RPD DKP'!BC51</f>
        <v>1800000</v>
      </c>
      <c r="M47" s="71">
        <f>+'RPD DKP'!BH51</f>
        <v>1200000</v>
      </c>
      <c r="N47" s="71">
        <f>+'RPD DKP'!BM51</f>
        <v>600000</v>
      </c>
      <c r="O47" s="71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s="69" customFormat="1" collapsed="1" x14ac:dyDescent="0.3">
      <c r="A48" s="8">
        <v>4</v>
      </c>
      <c r="B48" s="24" t="s">
        <v>34</v>
      </c>
      <c r="C48" s="71">
        <f>+C49</f>
        <v>17055000</v>
      </c>
      <c r="D48" s="71">
        <f t="shared" ref="D48" si="26">+D49</f>
        <v>34110000</v>
      </c>
      <c r="E48" s="71">
        <f t="shared" ref="E48" si="27">+E49</f>
        <v>34110000</v>
      </c>
      <c r="F48" s="71">
        <f t="shared" ref="F48" si="28">+F49</f>
        <v>34110000</v>
      </c>
      <c r="G48" s="71">
        <f t="shared" ref="G48" si="29">+G49</f>
        <v>34110000</v>
      </c>
      <c r="H48" s="71">
        <f t="shared" ref="H48" si="30">+H49</f>
        <v>34110000</v>
      </c>
      <c r="I48" s="71">
        <f t="shared" ref="I48" si="31">+I49</f>
        <v>34110000</v>
      </c>
      <c r="J48" s="71">
        <f t="shared" ref="J48" si="32">+J49</f>
        <v>34110000</v>
      </c>
      <c r="K48" s="71">
        <f t="shared" ref="K48" si="33">+K49</f>
        <v>34110000</v>
      </c>
      <c r="L48" s="71">
        <f t="shared" ref="L48" si="34">+L49</f>
        <v>25582500</v>
      </c>
      <c r="M48" s="71">
        <f t="shared" ref="M48" si="35">+M49</f>
        <v>17055000</v>
      </c>
      <c r="N48" s="71">
        <f t="shared" ref="N48" si="36">+N49</f>
        <v>8527500</v>
      </c>
      <c r="O48" s="71">
        <f>SUM(C48:N48)</f>
        <v>341100000</v>
      </c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idden="1" outlineLevel="1" x14ac:dyDescent="0.3">
      <c r="A49" s="8"/>
      <c r="B49" s="24" t="s">
        <v>19</v>
      </c>
      <c r="C49" s="71">
        <f>SUM(C50:C55)</f>
        <v>17055000</v>
      </c>
      <c r="D49" s="71">
        <f t="shared" ref="D49:N49" si="37">SUM(D50:D55)</f>
        <v>34110000</v>
      </c>
      <c r="E49" s="71">
        <f t="shared" si="37"/>
        <v>34110000</v>
      </c>
      <c r="F49" s="71">
        <f t="shared" si="37"/>
        <v>34110000</v>
      </c>
      <c r="G49" s="71">
        <f t="shared" si="37"/>
        <v>34110000</v>
      </c>
      <c r="H49" s="71">
        <f t="shared" si="37"/>
        <v>34110000</v>
      </c>
      <c r="I49" s="71">
        <f t="shared" si="37"/>
        <v>34110000</v>
      </c>
      <c r="J49" s="71">
        <f t="shared" si="37"/>
        <v>34110000</v>
      </c>
      <c r="K49" s="71">
        <f t="shared" si="37"/>
        <v>34110000</v>
      </c>
      <c r="L49" s="71">
        <f t="shared" si="37"/>
        <v>25582500</v>
      </c>
      <c r="M49" s="71">
        <f t="shared" si="37"/>
        <v>17055000</v>
      </c>
      <c r="N49" s="71">
        <f t="shared" si="37"/>
        <v>8527500</v>
      </c>
      <c r="O49" s="71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idden="1" outlineLevel="1" x14ac:dyDescent="0.3">
      <c r="A50" s="8"/>
      <c r="B50" s="24" t="s">
        <v>20</v>
      </c>
      <c r="C50" s="71">
        <f>+'RPD DKP'!J54</f>
        <v>4500000</v>
      </c>
      <c r="D50" s="71">
        <f>+'RPD DKP'!O54</f>
        <v>9000000</v>
      </c>
      <c r="E50" s="71">
        <f>+'RPD DKP'!T54</f>
        <v>9000000</v>
      </c>
      <c r="F50" s="71">
        <f>+'RPD DKP'!Y54</f>
        <v>9000000</v>
      </c>
      <c r="G50" s="71">
        <f>+'RPD DKP'!AD54</f>
        <v>9000000</v>
      </c>
      <c r="H50" s="71">
        <f>+'RPD DKP'!AI54</f>
        <v>9000000</v>
      </c>
      <c r="I50" s="71">
        <f>+'RPD DKP'!AN54</f>
        <v>9000000</v>
      </c>
      <c r="J50" s="71">
        <f>+'RPD DKP'!AS54</f>
        <v>9000000</v>
      </c>
      <c r="K50" s="71">
        <f>+'RPD DKP'!AX54</f>
        <v>9000000</v>
      </c>
      <c r="L50" s="71">
        <f>+'RPD DKP'!BC54</f>
        <v>6750000</v>
      </c>
      <c r="M50" s="71">
        <f>+'RPD DKP'!BH54</f>
        <v>4500000</v>
      </c>
      <c r="N50" s="71">
        <f>+'RPD DKP'!BM54</f>
        <v>2250000</v>
      </c>
      <c r="O50" s="71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idden="1" outlineLevel="1" x14ac:dyDescent="0.3">
      <c r="A51" s="8"/>
      <c r="B51" s="24" t="s">
        <v>21</v>
      </c>
      <c r="C51" s="71">
        <f>+'RPD DKP'!J55</f>
        <v>10200000</v>
      </c>
      <c r="D51" s="71">
        <f>+'RPD DKP'!O55</f>
        <v>20400000</v>
      </c>
      <c r="E51" s="71">
        <f>+'RPD DKP'!T55</f>
        <v>20400000</v>
      </c>
      <c r="F51" s="71">
        <f>+'RPD DKP'!Y55</f>
        <v>20400000</v>
      </c>
      <c r="G51" s="71">
        <f>+'RPD DKP'!AD55</f>
        <v>20400000</v>
      </c>
      <c r="H51" s="71">
        <f>+'RPD DKP'!AI55</f>
        <v>20400000</v>
      </c>
      <c r="I51" s="71">
        <f>+'RPD DKP'!AN55</f>
        <v>20400000</v>
      </c>
      <c r="J51" s="71">
        <f>+'RPD DKP'!AS55</f>
        <v>20400000</v>
      </c>
      <c r="K51" s="71">
        <f>+'RPD DKP'!AX55</f>
        <v>20400000</v>
      </c>
      <c r="L51" s="71">
        <f>+'RPD DKP'!BC55</f>
        <v>15300000</v>
      </c>
      <c r="M51" s="71">
        <f>+'RPD DKP'!BH55</f>
        <v>10200000</v>
      </c>
      <c r="N51" s="71">
        <f>+'RPD DKP'!BM55</f>
        <v>5100000</v>
      </c>
      <c r="O51" s="71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idden="1" outlineLevel="1" x14ac:dyDescent="0.3">
      <c r="A52" s="8"/>
      <c r="B52" s="24" t="s">
        <v>22</v>
      </c>
      <c r="C52" s="71">
        <f>+'RPD DKP'!J56</f>
        <v>0</v>
      </c>
      <c r="D52" s="71">
        <f>+'RPD DKP'!O56</f>
        <v>0</v>
      </c>
      <c r="E52" s="71">
        <f>+'RPD DKP'!T56</f>
        <v>0</v>
      </c>
      <c r="F52" s="71">
        <f>+'RPD DKP'!Y56</f>
        <v>0</v>
      </c>
      <c r="G52" s="71">
        <f>+'RPD DKP'!AD56</f>
        <v>0</v>
      </c>
      <c r="H52" s="71">
        <f>+'RPD DKP'!AI56</f>
        <v>0</v>
      </c>
      <c r="I52" s="71">
        <f>+'RPD DKP'!AN56</f>
        <v>0</v>
      </c>
      <c r="J52" s="71">
        <f>+'RPD DKP'!AS56</f>
        <v>0</v>
      </c>
      <c r="K52" s="71">
        <f>+'RPD DKP'!AX56</f>
        <v>0</v>
      </c>
      <c r="L52" s="71">
        <f>+'RPD DKP'!BC56</f>
        <v>0</v>
      </c>
      <c r="M52" s="71">
        <f>+'RPD DKP'!BH56</f>
        <v>0</v>
      </c>
      <c r="N52" s="71">
        <f>+'RPD DKP'!BM56</f>
        <v>0</v>
      </c>
      <c r="O52" s="71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idden="1" outlineLevel="1" x14ac:dyDescent="0.3">
      <c r="A53" s="8"/>
      <c r="B53" s="24" t="s">
        <v>23</v>
      </c>
      <c r="C53" s="71">
        <f>+'RPD DKP'!J57</f>
        <v>380000</v>
      </c>
      <c r="D53" s="71">
        <f>+'RPD DKP'!O57</f>
        <v>760000</v>
      </c>
      <c r="E53" s="71">
        <f>+'RPD DKP'!T57</f>
        <v>760000</v>
      </c>
      <c r="F53" s="71">
        <f>+'RPD DKP'!Y57</f>
        <v>760000</v>
      </c>
      <c r="G53" s="71">
        <f>+'RPD DKP'!AD57</f>
        <v>760000</v>
      </c>
      <c r="H53" s="71">
        <f>+'RPD DKP'!AI57</f>
        <v>760000</v>
      </c>
      <c r="I53" s="71">
        <f>+'RPD DKP'!AN57</f>
        <v>760000</v>
      </c>
      <c r="J53" s="71">
        <f>+'RPD DKP'!AS57</f>
        <v>760000</v>
      </c>
      <c r="K53" s="71">
        <f>+'RPD DKP'!AX57</f>
        <v>760000</v>
      </c>
      <c r="L53" s="71">
        <f>+'RPD DKP'!BC57</f>
        <v>570000</v>
      </c>
      <c r="M53" s="71">
        <f>+'RPD DKP'!BH57</f>
        <v>380000</v>
      </c>
      <c r="N53" s="71">
        <f>+'RPD DKP'!BM57</f>
        <v>190000</v>
      </c>
      <c r="O53" s="71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idden="1" outlineLevel="1" x14ac:dyDescent="0.3">
      <c r="A54" s="8"/>
      <c r="B54" s="24" t="s">
        <v>24</v>
      </c>
      <c r="C54" s="71">
        <f>+'RPD DKP'!J58</f>
        <v>1600000</v>
      </c>
      <c r="D54" s="71">
        <f>+'RPD DKP'!O58</f>
        <v>3200000</v>
      </c>
      <c r="E54" s="71">
        <f>+'RPD DKP'!T58</f>
        <v>3200000</v>
      </c>
      <c r="F54" s="71">
        <f>+'RPD DKP'!Y58</f>
        <v>3200000</v>
      </c>
      <c r="G54" s="71">
        <f>+'RPD DKP'!AD58</f>
        <v>3200000</v>
      </c>
      <c r="H54" s="71">
        <f>+'RPD DKP'!AI58</f>
        <v>3200000</v>
      </c>
      <c r="I54" s="71">
        <f>+'RPD DKP'!AN58</f>
        <v>3200000</v>
      </c>
      <c r="J54" s="71">
        <f>+'RPD DKP'!AS58</f>
        <v>3200000</v>
      </c>
      <c r="K54" s="71">
        <f>+'RPD DKP'!AX58</f>
        <v>3200000</v>
      </c>
      <c r="L54" s="71">
        <f>+'RPD DKP'!BC58</f>
        <v>2400000</v>
      </c>
      <c r="M54" s="71">
        <f>+'RPD DKP'!BH58</f>
        <v>1600000</v>
      </c>
      <c r="N54" s="71">
        <f>+'RPD DKP'!BM58</f>
        <v>800000</v>
      </c>
      <c r="O54" s="71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idden="1" outlineLevel="1" x14ac:dyDescent="0.3">
      <c r="A55" s="8"/>
      <c r="B55" s="24" t="s">
        <v>25</v>
      </c>
      <c r="C55" s="71">
        <f>+'RPD DKP'!J59</f>
        <v>375000</v>
      </c>
      <c r="D55" s="71">
        <f>+'RPD DKP'!O59</f>
        <v>750000</v>
      </c>
      <c r="E55" s="71">
        <f>+'RPD DKP'!T59</f>
        <v>750000</v>
      </c>
      <c r="F55" s="71">
        <f>+'RPD DKP'!Y59</f>
        <v>750000</v>
      </c>
      <c r="G55" s="71">
        <f>+'RPD DKP'!AD59</f>
        <v>750000</v>
      </c>
      <c r="H55" s="71">
        <f>+'RPD DKP'!AI59</f>
        <v>750000</v>
      </c>
      <c r="I55" s="71">
        <f>+'RPD DKP'!AN59</f>
        <v>750000</v>
      </c>
      <c r="J55" s="71">
        <f>+'RPD DKP'!AS59</f>
        <v>750000</v>
      </c>
      <c r="K55" s="71">
        <f>+'RPD DKP'!AX59</f>
        <v>750000</v>
      </c>
      <c r="L55" s="71">
        <f>+'RPD DKP'!BC59</f>
        <v>562500</v>
      </c>
      <c r="M55" s="71">
        <f>+'RPD DKP'!BH59</f>
        <v>375000</v>
      </c>
      <c r="N55" s="71">
        <f>+'RPD DKP'!BM59</f>
        <v>187500</v>
      </c>
      <c r="O55" s="71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idden="1" outlineLevel="1" x14ac:dyDescent="0.3">
      <c r="A56" s="8"/>
      <c r="B56" s="24" t="s">
        <v>26</v>
      </c>
      <c r="C56" s="71">
        <f>+'RPD DKP'!J60</f>
        <v>23100000</v>
      </c>
      <c r="D56" s="71">
        <f>+'RPD DKP'!O60</f>
        <v>46200000</v>
      </c>
      <c r="E56" s="71">
        <f>+'RPD DKP'!T60</f>
        <v>46200000</v>
      </c>
      <c r="F56" s="71">
        <f>+'RPD DKP'!Y60</f>
        <v>46200000</v>
      </c>
      <c r="G56" s="71">
        <f>+'RPD DKP'!AD60</f>
        <v>46200000</v>
      </c>
      <c r="H56" s="71">
        <f>+'RPD DKP'!AI60</f>
        <v>46200000</v>
      </c>
      <c r="I56" s="71">
        <f>+'RPD DKP'!AN60</f>
        <v>46200000</v>
      </c>
      <c r="J56" s="71">
        <f>+'RPD DKP'!AS60</f>
        <v>46200000</v>
      </c>
      <c r="K56" s="71">
        <f>+'RPD DKP'!AX60</f>
        <v>46200000</v>
      </c>
      <c r="L56" s="71">
        <f>+'RPD DKP'!BC60</f>
        <v>34650000</v>
      </c>
      <c r="M56" s="71">
        <f>+'RPD DKP'!BH60</f>
        <v>23100000</v>
      </c>
      <c r="N56" s="71">
        <f>+'RPD DKP'!BM60</f>
        <v>11550000</v>
      </c>
      <c r="O56" s="71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idden="1" outlineLevel="1" x14ac:dyDescent="0.3">
      <c r="A57" s="8"/>
      <c r="B57" s="24" t="s">
        <v>27</v>
      </c>
      <c r="C57" s="71">
        <f>+'RPD DKP'!J61</f>
        <v>3650000</v>
      </c>
      <c r="D57" s="71">
        <f>+'RPD DKP'!O61</f>
        <v>7300000</v>
      </c>
      <c r="E57" s="71">
        <f>+'RPD DKP'!T61</f>
        <v>7300000</v>
      </c>
      <c r="F57" s="71">
        <f>+'RPD DKP'!Y61</f>
        <v>7300000</v>
      </c>
      <c r="G57" s="71">
        <f>+'RPD DKP'!AD61</f>
        <v>7300000</v>
      </c>
      <c r="H57" s="71">
        <f>+'RPD DKP'!AI61</f>
        <v>7300000</v>
      </c>
      <c r="I57" s="71">
        <f>+'RPD DKP'!AN61</f>
        <v>7300000</v>
      </c>
      <c r="J57" s="71">
        <f>+'RPD DKP'!AS61</f>
        <v>7300000</v>
      </c>
      <c r="K57" s="71">
        <f>+'RPD DKP'!AX61</f>
        <v>7300000</v>
      </c>
      <c r="L57" s="71">
        <f>+'RPD DKP'!BC61</f>
        <v>5475000</v>
      </c>
      <c r="M57" s="71">
        <f>+'RPD DKP'!BH61</f>
        <v>3650000</v>
      </c>
      <c r="N57" s="71">
        <f>+'RPD DKP'!BM61</f>
        <v>1825000</v>
      </c>
      <c r="O57" s="71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idden="1" outlineLevel="1" x14ac:dyDescent="0.3">
      <c r="A58" s="8"/>
      <c r="B58" s="24" t="s">
        <v>28</v>
      </c>
      <c r="C58" s="71">
        <f>+'RPD DKP'!J62</f>
        <v>12000000</v>
      </c>
      <c r="D58" s="71">
        <f>+'RPD DKP'!O62</f>
        <v>24000000</v>
      </c>
      <c r="E58" s="71">
        <f>+'RPD DKP'!T62</f>
        <v>24000000</v>
      </c>
      <c r="F58" s="71">
        <f>+'RPD DKP'!Y62</f>
        <v>24000000</v>
      </c>
      <c r="G58" s="71">
        <f>+'RPD DKP'!AD62</f>
        <v>24000000</v>
      </c>
      <c r="H58" s="71">
        <f>+'RPD DKP'!AI62</f>
        <v>24000000</v>
      </c>
      <c r="I58" s="71">
        <f>+'RPD DKP'!AN62</f>
        <v>24000000</v>
      </c>
      <c r="J58" s="71">
        <f>+'RPD DKP'!AS62</f>
        <v>24000000</v>
      </c>
      <c r="K58" s="71">
        <f>+'RPD DKP'!AX62</f>
        <v>24000000</v>
      </c>
      <c r="L58" s="71">
        <f>+'RPD DKP'!BC62</f>
        <v>18000000</v>
      </c>
      <c r="M58" s="71">
        <f>+'RPD DKP'!BH62</f>
        <v>12000000</v>
      </c>
      <c r="N58" s="71">
        <f>+'RPD DKP'!BM62</f>
        <v>6000000</v>
      </c>
      <c r="O58" s="71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idden="1" outlineLevel="1" x14ac:dyDescent="0.3">
      <c r="A59" s="8"/>
      <c r="B59" s="24" t="s">
        <v>29</v>
      </c>
      <c r="C59" s="71">
        <f>+'RPD DKP'!J63</f>
        <v>3750000</v>
      </c>
      <c r="D59" s="71">
        <f>+'RPD DKP'!O63</f>
        <v>7500000</v>
      </c>
      <c r="E59" s="71">
        <f>+'RPD DKP'!T63</f>
        <v>7500000</v>
      </c>
      <c r="F59" s="71">
        <f>+'RPD DKP'!Y63</f>
        <v>7500000</v>
      </c>
      <c r="G59" s="71">
        <f>+'RPD DKP'!AD63</f>
        <v>7500000</v>
      </c>
      <c r="H59" s="71">
        <f>+'RPD DKP'!AI63</f>
        <v>7500000</v>
      </c>
      <c r="I59" s="71">
        <f>+'RPD DKP'!AN63</f>
        <v>7500000</v>
      </c>
      <c r="J59" s="71">
        <f>+'RPD DKP'!AS63</f>
        <v>7500000</v>
      </c>
      <c r="K59" s="71">
        <f>+'RPD DKP'!AX63</f>
        <v>7500000</v>
      </c>
      <c r="L59" s="71">
        <f>+'RPD DKP'!BC63</f>
        <v>5625000</v>
      </c>
      <c r="M59" s="71">
        <f>+'RPD DKP'!BH63</f>
        <v>3750000</v>
      </c>
      <c r="N59" s="71">
        <f>+'RPD DKP'!BM63</f>
        <v>1875000</v>
      </c>
      <c r="O59" s="71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idden="1" outlineLevel="1" x14ac:dyDescent="0.3">
      <c r="A60" s="8"/>
      <c r="B60" s="24" t="s">
        <v>30</v>
      </c>
      <c r="C60" s="71">
        <f>+'RPD DKP'!J64</f>
        <v>2500000</v>
      </c>
      <c r="D60" s="71">
        <f>+'RPD DKP'!O64</f>
        <v>5000000</v>
      </c>
      <c r="E60" s="71">
        <f>+'RPD DKP'!T64</f>
        <v>5000000</v>
      </c>
      <c r="F60" s="71">
        <f>+'RPD DKP'!Y64</f>
        <v>5000000</v>
      </c>
      <c r="G60" s="71">
        <f>+'RPD DKP'!AD64</f>
        <v>5000000</v>
      </c>
      <c r="H60" s="71">
        <f>+'RPD DKP'!AI64</f>
        <v>5000000</v>
      </c>
      <c r="I60" s="71">
        <f>+'RPD DKP'!AN64</f>
        <v>5000000</v>
      </c>
      <c r="J60" s="71">
        <f>+'RPD DKP'!AS64</f>
        <v>5000000</v>
      </c>
      <c r="K60" s="71">
        <f>+'RPD DKP'!AX64</f>
        <v>5000000</v>
      </c>
      <c r="L60" s="71">
        <f>+'RPD DKP'!BC64</f>
        <v>3750000</v>
      </c>
      <c r="M60" s="71">
        <f>+'RPD DKP'!BH64</f>
        <v>2500000</v>
      </c>
      <c r="N60" s="71">
        <f>+'RPD DKP'!BM64</f>
        <v>1250000</v>
      </c>
      <c r="O60" s="71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idden="1" outlineLevel="1" x14ac:dyDescent="0.3">
      <c r="A61" s="8"/>
      <c r="B61" s="24" t="s">
        <v>31</v>
      </c>
      <c r="C61" s="71">
        <f>+'RPD DKP'!J65</f>
        <v>1200000</v>
      </c>
      <c r="D61" s="71">
        <f>+'RPD DKP'!O65</f>
        <v>2400000</v>
      </c>
      <c r="E61" s="71">
        <f>+'RPD DKP'!T65</f>
        <v>2400000</v>
      </c>
      <c r="F61" s="71">
        <f>+'RPD DKP'!Y65</f>
        <v>2400000</v>
      </c>
      <c r="G61" s="71">
        <f>+'RPD DKP'!AD65</f>
        <v>2400000</v>
      </c>
      <c r="H61" s="71">
        <f>+'RPD DKP'!AI65</f>
        <v>2400000</v>
      </c>
      <c r="I61" s="71">
        <f>+'RPD DKP'!AN65</f>
        <v>2400000</v>
      </c>
      <c r="J61" s="71">
        <f>+'RPD DKP'!AS65</f>
        <v>2400000</v>
      </c>
      <c r="K61" s="71">
        <f>+'RPD DKP'!AX65</f>
        <v>2400000</v>
      </c>
      <c r="L61" s="71">
        <f>+'RPD DKP'!BC65</f>
        <v>1800000</v>
      </c>
      <c r="M61" s="71">
        <f>+'RPD DKP'!BH65</f>
        <v>1200000</v>
      </c>
      <c r="N61" s="71">
        <f>+'RPD DKP'!BM65</f>
        <v>600000</v>
      </c>
      <c r="O61" s="71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s="69" customFormat="1" collapsed="1" x14ac:dyDescent="0.3">
      <c r="A62" s="8">
        <v>5</v>
      </c>
      <c r="B62" s="24" t="s">
        <v>35</v>
      </c>
      <c r="C62" s="71">
        <f>+C63</f>
        <v>18135000</v>
      </c>
      <c r="D62" s="71">
        <f t="shared" ref="D62" si="38">+D63</f>
        <v>27202500</v>
      </c>
      <c r="E62" s="71">
        <f t="shared" ref="E62" si="39">+E63</f>
        <v>27202500</v>
      </c>
      <c r="F62" s="71">
        <f t="shared" ref="F62" si="40">+F63</f>
        <v>27202500</v>
      </c>
      <c r="G62" s="71">
        <f t="shared" ref="G62" si="41">+G63</f>
        <v>27202500</v>
      </c>
      <c r="H62" s="71">
        <f t="shared" ref="H62" si="42">+H63</f>
        <v>27202500</v>
      </c>
      <c r="I62" s="71">
        <f t="shared" ref="I62" si="43">+I63</f>
        <v>27202500</v>
      </c>
      <c r="J62" s="71">
        <f t="shared" ref="J62" si="44">+J63</f>
        <v>27202500</v>
      </c>
      <c r="K62" s="71">
        <f t="shared" ref="K62" si="45">+K63</f>
        <v>27202500</v>
      </c>
      <c r="L62" s="71">
        <f t="shared" ref="L62" si="46">+L63</f>
        <v>27202500</v>
      </c>
      <c r="M62" s="71">
        <f t="shared" ref="M62" si="47">+M63</f>
        <v>18135000</v>
      </c>
      <c r="N62" s="71">
        <f t="shared" ref="N62" si="48">+N63</f>
        <v>9067500</v>
      </c>
      <c r="O62" s="71">
        <f>SUM(C62:N62)</f>
        <v>290160000</v>
      </c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idden="1" outlineLevel="1" x14ac:dyDescent="0.3">
      <c r="A63" s="8"/>
      <c r="B63" s="24" t="s">
        <v>19</v>
      </c>
      <c r="C63" s="71">
        <f>SUM(C64:C69)</f>
        <v>18135000</v>
      </c>
      <c r="D63" s="71">
        <f t="shared" ref="D63:N63" si="49">SUM(D64:D69)</f>
        <v>27202500</v>
      </c>
      <c r="E63" s="71">
        <f t="shared" si="49"/>
        <v>27202500</v>
      </c>
      <c r="F63" s="71">
        <f t="shared" si="49"/>
        <v>27202500</v>
      </c>
      <c r="G63" s="71">
        <f t="shared" si="49"/>
        <v>27202500</v>
      </c>
      <c r="H63" s="71">
        <f t="shared" si="49"/>
        <v>27202500</v>
      </c>
      <c r="I63" s="71">
        <f t="shared" si="49"/>
        <v>27202500</v>
      </c>
      <c r="J63" s="71">
        <f t="shared" si="49"/>
        <v>27202500</v>
      </c>
      <c r="K63" s="71">
        <f t="shared" si="49"/>
        <v>27202500</v>
      </c>
      <c r="L63" s="71">
        <f t="shared" si="49"/>
        <v>27202500</v>
      </c>
      <c r="M63" s="71">
        <f t="shared" si="49"/>
        <v>18135000</v>
      </c>
      <c r="N63" s="71">
        <f t="shared" si="49"/>
        <v>9067500</v>
      </c>
      <c r="O63" s="71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idden="1" outlineLevel="1" x14ac:dyDescent="0.3">
      <c r="A64" s="8"/>
      <c r="B64" s="24" t="s">
        <v>20</v>
      </c>
      <c r="C64" s="71">
        <f>+'RPD DKP'!J68</f>
        <v>7800000</v>
      </c>
      <c r="D64" s="71">
        <f>+'RPD DKP'!O68</f>
        <v>11700000</v>
      </c>
      <c r="E64" s="71">
        <f>+'RPD DKP'!T68</f>
        <v>11700000</v>
      </c>
      <c r="F64" s="71">
        <f>+'RPD DKP'!Y68</f>
        <v>11700000</v>
      </c>
      <c r="G64" s="71">
        <f>+'RPD DKP'!AD68</f>
        <v>11700000</v>
      </c>
      <c r="H64" s="71">
        <f>+'RPD DKP'!AI68</f>
        <v>11700000</v>
      </c>
      <c r="I64" s="71">
        <f>+'RPD DKP'!AN68</f>
        <v>11700000</v>
      </c>
      <c r="J64" s="71">
        <f>+'RPD DKP'!AS68</f>
        <v>11700000</v>
      </c>
      <c r="K64" s="71">
        <f>+'RPD DKP'!AX68</f>
        <v>11700000</v>
      </c>
      <c r="L64" s="71">
        <f>+'RPD DKP'!BC68</f>
        <v>11700000</v>
      </c>
      <c r="M64" s="71">
        <f>+'RPD DKP'!BH68</f>
        <v>7800000</v>
      </c>
      <c r="N64" s="71">
        <f>+'RPD DKP'!BM68</f>
        <v>3900000</v>
      </c>
      <c r="O64" s="71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idden="1" outlineLevel="1" x14ac:dyDescent="0.3">
      <c r="A65" s="8"/>
      <c r="B65" s="24" t="s">
        <v>21</v>
      </c>
      <c r="C65" s="71">
        <f>+'RPD DKP'!J69</f>
        <v>8400000</v>
      </c>
      <c r="D65" s="71">
        <f>+'RPD DKP'!O69</f>
        <v>12600000</v>
      </c>
      <c r="E65" s="71">
        <f>+'RPD DKP'!T69</f>
        <v>12600000</v>
      </c>
      <c r="F65" s="71">
        <f>+'RPD DKP'!Y69</f>
        <v>12600000</v>
      </c>
      <c r="G65" s="71">
        <f>+'RPD DKP'!AD69</f>
        <v>12600000</v>
      </c>
      <c r="H65" s="71">
        <f>+'RPD DKP'!AI69</f>
        <v>12600000</v>
      </c>
      <c r="I65" s="71">
        <f>+'RPD DKP'!AN69</f>
        <v>12600000</v>
      </c>
      <c r="J65" s="71">
        <f>+'RPD DKP'!AS69</f>
        <v>12600000</v>
      </c>
      <c r="K65" s="71">
        <f>+'RPD DKP'!AX69</f>
        <v>12600000</v>
      </c>
      <c r="L65" s="71">
        <f>+'RPD DKP'!BC69</f>
        <v>12600000</v>
      </c>
      <c r="M65" s="71">
        <f>+'RPD DKP'!BH69</f>
        <v>8400000</v>
      </c>
      <c r="N65" s="71">
        <f>+'RPD DKP'!BM69</f>
        <v>4200000</v>
      </c>
      <c r="O65" s="71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idden="1" outlineLevel="1" x14ac:dyDescent="0.3">
      <c r="A66" s="8"/>
      <c r="B66" s="24" t="s">
        <v>22</v>
      </c>
      <c r="C66" s="71">
        <f>+'RPD DKP'!J70</f>
        <v>0</v>
      </c>
      <c r="D66" s="71">
        <f>+'RPD DKP'!O70</f>
        <v>0</v>
      </c>
      <c r="E66" s="71">
        <f>+'RPD DKP'!T70</f>
        <v>0</v>
      </c>
      <c r="F66" s="71">
        <f>+'RPD DKP'!Y70</f>
        <v>0</v>
      </c>
      <c r="G66" s="71">
        <f>+'RPD DKP'!AD70</f>
        <v>0</v>
      </c>
      <c r="H66" s="71">
        <f>+'RPD DKP'!AI70</f>
        <v>0</v>
      </c>
      <c r="I66" s="71">
        <f>+'RPD DKP'!AN70</f>
        <v>0</v>
      </c>
      <c r="J66" s="71">
        <f>+'RPD DKP'!AS70</f>
        <v>0</v>
      </c>
      <c r="K66" s="71">
        <f>+'RPD DKP'!AX70</f>
        <v>0</v>
      </c>
      <c r="L66" s="71">
        <f>+'RPD DKP'!BC70</f>
        <v>0</v>
      </c>
      <c r="M66" s="71">
        <f>+'RPD DKP'!BH70</f>
        <v>0</v>
      </c>
      <c r="N66" s="71">
        <f>+'RPD DKP'!BM70</f>
        <v>0</v>
      </c>
      <c r="O66" s="71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idden="1" outlineLevel="1" x14ac:dyDescent="0.3">
      <c r="A67" s="8"/>
      <c r="B67" s="24" t="s">
        <v>23</v>
      </c>
      <c r="C67" s="71">
        <f>+'RPD DKP'!J71</f>
        <v>760000</v>
      </c>
      <c r="D67" s="71">
        <f>+'RPD DKP'!O71</f>
        <v>1140000</v>
      </c>
      <c r="E67" s="71">
        <f>+'RPD DKP'!T71</f>
        <v>1140000</v>
      </c>
      <c r="F67" s="71">
        <f>+'RPD DKP'!Y71</f>
        <v>1140000</v>
      </c>
      <c r="G67" s="71">
        <f>+'RPD DKP'!AD71</f>
        <v>1140000</v>
      </c>
      <c r="H67" s="71">
        <f>+'RPD DKP'!AI71</f>
        <v>1140000</v>
      </c>
      <c r="I67" s="71">
        <f>+'RPD DKP'!AN71</f>
        <v>1140000</v>
      </c>
      <c r="J67" s="71">
        <f>+'RPD DKP'!AS71</f>
        <v>1140000</v>
      </c>
      <c r="K67" s="71">
        <f>+'RPD DKP'!AX71</f>
        <v>1140000</v>
      </c>
      <c r="L67" s="71">
        <f>+'RPD DKP'!BC71</f>
        <v>1140000</v>
      </c>
      <c r="M67" s="71">
        <f>+'RPD DKP'!BH71</f>
        <v>760000</v>
      </c>
      <c r="N67" s="71">
        <f>+'RPD DKP'!BM71</f>
        <v>380000</v>
      </c>
      <c r="O67" s="71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idden="1" outlineLevel="1" x14ac:dyDescent="0.3">
      <c r="A68" s="8"/>
      <c r="B68" s="24" t="s">
        <v>24</v>
      </c>
      <c r="C68" s="71">
        <f>+'RPD DKP'!J72</f>
        <v>800000</v>
      </c>
      <c r="D68" s="71">
        <f>+'RPD DKP'!O72</f>
        <v>1200000</v>
      </c>
      <c r="E68" s="71">
        <f>+'RPD DKP'!T72</f>
        <v>1200000</v>
      </c>
      <c r="F68" s="71">
        <f>+'RPD DKP'!Y72</f>
        <v>1200000</v>
      </c>
      <c r="G68" s="71">
        <f>+'RPD DKP'!AD72</f>
        <v>1200000</v>
      </c>
      <c r="H68" s="71">
        <f>+'RPD DKP'!AI72</f>
        <v>1200000</v>
      </c>
      <c r="I68" s="71">
        <f>+'RPD DKP'!AN72</f>
        <v>1200000</v>
      </c>
      <c r="J68" s="71">
        <f>+'RPD DKP'!AS72</f>
        <v>1200000</v>
      </c>
      <c r="K68" s="71">
        <f>+'RPD DKP'!AX72</f>
        <v>1200000</v>
      </c>
      <c r="L68" s="71">
        <f>+'RPD DKP'!BC72</f>
        <v>1200000</v>
      </c>
      <c r="M68" s="71">
        <f>+'RPD DKP'!BH72</f>
        <v>800000</v>
      </c>
      <c r="N68" s="71">
        <f>+'RPD DKP'!BM72</f>
        <v>400000</v>
      </c>
      <c r="O68" s="71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idden="1" outlineLevel="1" x14ac:dyDescent="0.3">
      <c r="A69" s="8"/>
      <c r="B69" s="24" t="s">
        <v>25</v>
      </c>
      <c r="C69" s="71">
        <f>+'RPD DKP'!J73</f>
        <v>375000</v>
      </c>
      <c r="D69" s="71">
        <f>+'RPD DKP'!O73</f>
        <v>562500</v>
      </c>
      <c r="E69" s="71">
        <f>+'RPD DKP'!T73</f>
        <v>562500</v>
      </c>
      <c r="F69" s="71">
        <f>+'RPD DKP'!Y73</f>
        <v>562500</v>
      </c>
      <c r="G69" s="71">
        <f>+'RPD DKP'!AD73</f>
        <v>562500</v>
      </c>
      <c r="H69" s="71">
        <f>+'RPD DKP'!AI73</f>
        <v>562500</v>
      </c>
      <c r="I69" s="71">
        <f>+'RPD DKP'!AN73</f>
        <v>562500</v>
      </c>
      <c r="J69" s="71">
        <f>+'RPD DKP'!AS73</f>
        <v>562500</v>
      </c>
      <c r="K69" s="71">
        <f>+'RPD DKP'!AX73</f>
        <v>562500</v>
      </c>
      <c r="L69" s="71">
        <f>+'RPD DKP'!BC73</f>
        <v>562500</v>
      </c>
      <c r="M69" s="71">
        <f>+'RPD DKP'!BH73</f>
        <v>375000</v>
      </c>
      <c r="N69" s="71">
        <f>+'RPD DKP'!BM73</f>
        <v>187500</v>
      </c>
      <c r="O69" s="71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idden="1" outlineLevel="1" x14ac:dyDescent="0.3">
      <c r="A70" s="8"/>
      <c r="B70" s="24" t="s">
        <v>26</v>
      </c>
      <c r="C70" s="71">
        <f>+'RPD DKP'!J74</f>
        <v>14100000</v>
      </c>
      <c r="D70" s="71">
        <f>+'RPD DKP'!O74</f>
        <v>21150000</v>
      </c>
      <c r="E70" s="71">
        <f>+'RPD DKP'!T74</f>
        <v>21150000</v>
      </c>
      <c r="F70" s="71">
        <f>+'RPD DKP'!Y74</f>
        <v>21150000</v>
      </c>
      <c r="G70" s="71">
        <f>+'RPD DKP'!AD74</f>
        <v>21150000</v>
      </c>
      <c r="H70" s="71">
        <f>+'RPD DKP'!AI74</f>
        <v>21150000</v>
      </c>
      <c r="I70" s="71">
        <f>+'RPD DKP'!AN74</f>
        <v>21150000</v>
      </c>
      <c r="J70" s="71">
        <f>+'RPD DKP'!AS74</f>
        <v>21150000</v>
      </c>
      <c r="K70" s="71">
        <f>+'RPD DKP'!AX74</f>
        <v>21150000</v>
      </c>
      <c r="L70" s="71">
        <f>+'RPD DKP'!BC74</f>
        <v>21150000</v>
      </c>
      <c r="M70" s="71">
        <f>+'RPD DKP'!BH74</f>
        <v>14100000</v>
      </c>
      <c r="N70" s="71">
        <f>+'RPD DKP'!BM74</f>
        <v>7050000</v>
      </c>
      <c r="O70" s="71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idden="1" outlineLevel="1" x14ac:dyDescent="0.3">
      <c r="A71" s="8"/>
      <c r="B71" s="24" t="s">
        <v>28</v>
      </c>
      <c r="C71" s="71">
        <f>+'RPD DKP'!J75</f>
        <v>6250000</v>
      </c>
      <c r="D71" s="71">
        <f>+'RPD DKP'!O75</f>
        <v>9375000</v>
      </c>
      <c r="E71" s="71">
        <f>+'RPD DKP'!T75</f>
        <v>9375000</v>
      </c>
      <c r="F71" s="71">
        <f>+'RPD DKP'!Y75</f>
        <v>9375000</v>
      </c>
      <c r="G71" s="71">
        <f>+'RPD DKP'!AD75</f>
        <v>9375000</v>
      </c>
      <c r="H71" s="71">
        <f>+'RPD DKP'!AI75</f>
        <v>9375000</v>
      </c>
      <c r="I71" s="71">
        <f>+'RPD DKP'!AN75</f>
        <v>9375000</v>
      </c>
      <c r="J71" s="71">
        <f>+'RPD DKP'!AS75</f>
        <v>9375000</v>
      </c>
      <c r="K71" s="71">
        <f>+'RPD DKP'!AX75</f>
        <v>9375000</v>
      </c>
      <c r="L71" s="71">
        <f>+'RPD DKP'!BC75</f>
        <v>9375000</v>
      </c>
      <c r="M71" s="71">
        <f>+'RPD DKP'!BH75</f>
        <v>6250000</v>
      </c>
      <c r="N71" s="71">
        <f>+'RPD DKP'!BM75</f>
        <v>3125000</v>
      </c>
      <c r="O71" s="71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idden="1" outlineLevel="1" x14ac:dyDescent="0.3">
      <c r="A72" s="8"/>
      <c r="B72" s="24" t="s">
        <v>29</v>
      </c>
      <c r="C72" s="71">
        <f>+'RPD DKP'!J76</f>
        <v>3750000</v>
      </c>
      <c r="D72" s="71">
        <f>+'RPD DKP'!O76</f>
        <v>5625000</v>
      </c>
      <c r="E72" s="71">
        <f>+'RPD DKP'!T76</f>
        <v>5625000</v>
      </c>
      <c r="F72" s="71">
        <f>+'RPD DKP'!Y76</f>
        <v>5625000</v>
      </c>
      <c r="G72" s="71">
        <f>+'RPD DKP'!AD76</f>
        <v>5625000</v>
      </c>
      <c r="H72" s="71">
        <f>+'RPD DKP'!AI76</f>
        <v>5625000</v>
      </c>
      <c r="I72" s="71">
        <f>+'RPD DKP'!AN76</f>
        <v>5625000</v>
      </c>
      <c r="J72" s="71">
        <f>+'RPD DKP'!AS76</f>
        <v>5625000</v>
      </c>
      <c r="K72" s="71">
        <f>+'RPD DKP'!AX76</f>
        <v>5625000</v>
      </c>
      <c r="L72" s="71">
        <f>+'RPD DKP'!BC76</f>
        <v>5625000</v>
      </c>
      <c r="M72" s="71">
        <f>+'RPD DKP'!BH76</f>
        <v>3750000</v>
      </c>
      <c r="N72" s="71">
        <f>+'RPD DKP'!BM76</f>
        <v>1875000</v>
      </c>
      <c r="O72" s="71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idden="1" outlineLevel="1" x14ac:dyDescent="0.3">
      <c r="A73" s="8"/>
      <c r="B73" s="24" t="s">
        <v>30</v>
      </c>
      <c r="C73" s="71">
        <f>+'RPD DKP'!J77</f>
        <v>2500000</v>
      </c>
      <c r="D73" s="71">
        <f>+'RPD DKP'!O77</f>
        <v>3750000</v>
      </c>
      <c r="E73" s="71">
        <f>+'RPD DKP'!T77</f>
        <v>3750000</v>
      </c>
      <c r="F73" s="71">
        <f>+'RPD DKP'!Y77</f>
        <v>3750000</v>
      </c>
      <c r="G73" s="71">
        <f>+'RPD DKP'!AD77</f>
        <v>3750000</v>
      </c>
      <c r="H73" s="71">
        <f>+'RPD DKP'!AI77</f>
        <v>3750000</v>
      </c>
      <c r="I73" s="71">
        <f>+'RPD DKP'!AN77</f>
        <v>3750000</v>
      </c>
      <c r="J73" s="71">
        <f>+'RPD DKP'!AS77</f>
        <v>3750000</v>
      </c>
      <c r="K73" s="71">
        <f>+'RPD DKP'!AX77</f>
        <v>3750000</v>
      </c>
      <c r="L73" s="71">
        <f>+'RPD DKP'!BC77</f>
        <v>3750000</v>
      </c>
      <c r="M73" s="71">
        <f>+'RPD DKP'!BH77</f>
        <v>2500000</v>
      </c>
      <c r="N73" s="71">
        <f>+'RPD DKP'!BM77</f>
        <v>1250000</v>
      </c>
      <c r="O73" s="71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idden="1" outlineLevel="1" x14ac:dyDescent="0.3">
      <c r="A74" s="8"/>
      <c r="B74" s="24" t="s">
        <v>31</v>
      </c>
      <c r="C74" s="71">
        <f>+'RPD DKP'!J78</f>
        <v>1600000</v>
      </c>
      <c r="D74" s="71">
        <f>+'RPD DKP'!O78</f>
        <v>2400000</v>
      </c>
      <c r="E74" s="71">
        <f>+'RPD DKP'!T78</f>
        <v>2400000</v>
      </c>
      <c r="F74" s="71">
        <f>+'RPD DKP'!Y78</f>
        <v>2400000</v>
      </c>
      <c r="G74" s="71">
        <f>+'RPD DKP'!AD78</f>
        <v>2400000</v>
      </c>
      <c r="H74" s="71">
        <f>+'RPD DKP'!AI78</f>
        <v>2400000</v>
      </c>
      <c r="I74" s="71">
        <f>+'RPD DKP'!AN78</f>
        <v>2400000</v>
      </c>
      <c r="J74" s="71">
        <f>+'RPD DKP'!AS78</f>
        <v>2400000</v>
      </c>
      <c r="K74" s="71">
        <f>+'RPD DKP'!AX78</f>
        <v>2400000</v>
      </c>
      <c r="L74" s="71">
        <f>+'RPD DKP'!BC78</f>
        <v>2400000</v>
      </c>
      <c r="M74" s="71">
        <f>+'RPD DKP'!BH78</f>
        <v>1600000</v>
      </c>
      <c r="N74" s="71">
        <f>+'RPD DKP'!BM78</f>
        <v>800000</v>
      </c>
      <c r="O74" s="71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s="69" customFormat="1" collapsed="1" x14ac:dyDescent="0.3">
      <c r="A75" s="8">
        <v>6</v>
      </c>
      <c r="B75" s="24" t="s">
        <v>36</v>
      </c>
      <c r="C75" s="71">
        <f>+C76</f>
        <v>4455000</v>
      </c>
      <c r="D75" s="71">
        <f t="shared" ref="D75" si="50">+D76</f>
        <v>6682500</v>
      </c>
      <c r="E75" s="71">
        <f t="shared" ref="E75" si="51">+E76</f>
        <v>8910000</v>
      </c>
      <c r="F75" s="71">
        <f t="shared" ref="F75" si="52">+F76</f>
        <v>6682500</v>
      </c>
      <c r="G75" s="71">
        <f t="shared" ref="G75" si="53">+G76</f>
        <v>6682500</v>
      </c>
      <c r="H75" s="71">
        <f t="shared" ref="H75" si="54">+H76</f>
        <v>11137500</v>
      </c>
      <c r="I75" s="71">
        <f t="shared" ref="I75" si="55">+I76</f>
        <v>6682500</v>
      </c>
      <c r="J75" s="71">
        <f t="shared" ref="J75" si="56">+J76</f>
        <v>6682500</v>
      </c>
      <c r="K75" s="71">
        <f t="shared" ref="K75" si="57">+K76</f>
        <v>8910000</v>
      </c>
      <c r="L75" s="71">
        <f t="shared" ref="L75" si="58">+L76</f>
        <v>6682500</v>
      </c>
      <c r="M75" s="71">
        <f t="shared" ref="M75" si="59">+M76</f>
        <v>6682500</v>
      </c>
      <c r="N75" s="71">
        <f t="shared" ref="N75" si="60">+N76</f>
        <v>4455000</v>
      </c>
      <c r="O75" s="71">
        <f>SUM(C75:N75)</f>
        <v>84645000</v>
      </c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idden="1" outlineLevel="1" x14ac:dyDescent="0.3">
      <c r="A76" s="8"/>
      <c r="B76" s="24" t="s">
        <v>19</v>
      </c>
      <c r="C76" s="71">
        <f>SUM(C77:C81)</f>
        <v>4455000</v>
      </c>
      <c r="D76" s="71">
        <f t="shared" ref="D76:N76" si="61">SUM(D77:D81)</f>
        <v>6682500</v>
      </c>
      <c r="E76" s="71">
        <f t="shared" si="61"/>
        <v>8910000</v>
      </c>
      <c r="F76" s="71">
        <f t="shared" si="61"/>
        <v>6682500</v>
      </c>
      <c r="G76" s="71">
        <f t="shared" si="61"/>
        <v>6682500</v>
      </c>
      <c r="H76" s="71">
        <f t="shared" si="61"/>
        <v>11137500</v>
      </c>
      <c r="I76" s="71">
        <f t="shared" si="61"/>
        <v>6682500</v>
      </c>
      <c r="J76" s="71">
        <f t="shared" si="61"/>
        <v>6682500</v>
      </c>
      <c r="K76" s="71">
        <f t="shared" si="61"/>
        <v>8910000</v>
      </c>
      <c r="L76" s="71">
        <f t="shared" si="61"/>
        <v>6682500</v>
      </c>
      <c r="M76" s="71">
        <f t="shared" si="61"/>
        <v>6682500</v>
      </c>
      <c r="N76" s="71">
        <f t="shared" si="61"/>
        <v>4455000</v>
      </c>
      <c r="O76" s="71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idden="1" outlineLevel="1" x14ac:dyDescent="0.3">
      <c r="A77" s="8"/>
      <c r="B77" s="24" t="s">
        <v>20</v>
      </c>
      <c r="C77" s="71">
        <f>+'RPD DKP'!J81</f>
        <v>3300000</v>
      </c>
      <c r="D77" s="71">
        <f>+'RPD DKP'!O81</f>
        <v>4950000</v>
      </c>
      <c r="E77" s="71">
        <f>+'RPD DKP'!T81</f>
        <v>6600000</v>
      </c>
      <c r="F77" s="71">
        <f>+'RPD DKP'!Y81</f>
        <v>4950000</v>
      </c>
      <c r="G77" s="71">
        <f>+'RPD DKP'!AD81</f>
        <v>4950000</v>
      </c>
      <c r="H77" s="71">
        <f>+'RPD DKP'!AI81</f>
        <v>8250000</v>
      </c>
      <c r="I77" s="71">
        <f>+'RPD DKP'!AN81</f>
        <v>4950000</v>
      </c>
      <c r="J77" s="71">
        <f>+'RPD DKP'!AS81</f>
        <v>4950000</v>
      </c>
      <c r="K77" s="71">
        <f>+'RPD DKP'!AX81</f>
        <v>6600000</v>
      </c>
      <c r="L77" s="71">
        <f>+'RPD DKP'!BC81</f>
        <v>4950000</v>
      </c>
      <c r="M77" s="71">
        <f>+'RPD DKP'!BH81</f>
        <v>4950000</v>
      </c>
      <c r="N77" s="71">
        <f>+'RPD DKP'!BM81</f>
        <v>3300000</v>
      </c>
      <c r="O77" s="71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idden="1" outlineLevel="1" x14ac:dyDescent="0.3">
      <c r="A78" s="8"/>
      <c r="B78" s="24" t="s">
        <v>22</v>
      </c>
      <c r="C78" s="71">
        <f>+'RPD DKP'!J82</f>
        <v>0</v>
      </c>
      <c r="D78" s="71">
        <f>+'RPD DKP'!O82</f>
        <v>0</v>
      </c>
      <c r="E78" s="71">
        <f>+'RPD DKP'!T82</f>
        <v>0</v>
      </c>
      <c r="F78" s="71">
        <f>+'RPD DKP'!Y82</f>
        <v>0</v>
      </c>
      <c r="G78" s="71">
        <f>+'RPD DKP'!AD82</f>
        <v>0</v>
      </c>
      <c r="H78" s="71">
        <f>+'RPD DKP'!AI82</f>
        <v>0</v>
      </c>
      <c r="I78" s="71">
        <f>+'RPD DKP'!AN82</f>
        <v>0</v>
      </c>
      <c r="J78" s="71">
        <f>+'RPD DKP'!AS82</f>
        <v>0</v>
      </c>
      <c r="K78" s="71">
        <f>+'RPD DKP'!AX82</f>
        <v>0</v>
      </c>
      <c r="L78" s="71">
        <f>+'RPD DKP'!BC82</f>
        <v>0</v>
      </c>
      <c r="M78" s="71">
        <f>+'RPD DKP'!BH82</f>
        <v>0</v>
      </c>
      <c r="N78" s="71">
        <f>+'RPD DKP'!BM82</f>
        <v>0</v>
      </c>
      <c r="O78" s="71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idden="1" outlineLevel="1" x14ac:dyDescent="0.3">
      <c r="A79" s="8"/>
      <c r="B79" s="24" t="s">
        <v>23</v>
      </c>
      <c r="C79" s="71">
        <f>+'RPD DKP'!J83</f>
        <v>380000</v>
      </c>
      <c r="D79" s="71">
        <f>+'RPD DKP'!O83</f>
        <v>570000</v>
      </c>
      <c r="E79" s="71">
        <f>+'RPD DKP'!T83</f>
        <v>760000</v>
      </c>
      <c r="F79" s="71">
        <f>+'RPD DKP'!Y83</f>
        <v>570000</v>
      </c>
      <c r="G79" s="71">
        <f>+'RPD DKP'!AD83</f>
        <v>570000</v>
      </c>
      <c r="H79" s="71">
        <f>+'RPD DKP'!AI83</f>
        <v>950000</v>
      </c>
      <c r="I79" s="71">
        <f>+'RPD DKP'!AN83</f>
        <v>570000</v>
      </c>
      <c r="J79" s="71">
        <f>+'RPD DKP'!AS83</f>
        <v>570000</v>
      </c>
      <c r="K79" s="71">
        <f>+'RPD DKP'!AX83</f>
        <v>760000</v>
      </c>
      <c r="L79" s="71">
        <f>+'RPD DKP'!BC83</f>
        <v>570000</v>
      </c>
      <c r="M79" s="71">
        <f>+'RPD DKP'!BH83</f>
        <v>570000</v>
      </c>
      <c r="N79" s="71">
        <f>+'RPD DKP'!BM83</f>
        <v>380000</v>
      </c>
      <c r="O79" s="71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idden="1" outlineLevel="1" x14ac:dyDescent="0.3">
      <c r="A80" s="8"/>
      <c r="B80" s="24" t="s">
        <v>24</v>
      </c>
      <c r="C80" s="71">
        <f>+'RPD DKP'!J84</f>
        <v>400000</v>
      </c>
      <c r="D80" s="71">
        <f>+'RPD DKP'!O84</f>
        <v>600000</v>
      </c>
      <c r="E80" s="71">
        <f>+'RPD DKP'!T84</f>
        <v>800000</v>
      </c>
      <c r="F80" s="71">
        <f>+'RPD DKP'!Y84</f>
        <v>600000</v>
      </c>
      <c r="G80" s="71">
        <f>+'RPD DKP'!AD84</f>
        <v>600000</v>
      </c>
      <c r="H80" s="71">
        <f>+'RPD DKP'!AI84</f>
        <v>1000000</v>
      </c>
      <c r="I80" s="71">
        <f>+'RPD DKP'!AN84</f>
        <v>600000</v>
      </c>
      <c r="J80" s="71">
        <f>+'RPD DKP'!AS84</f>
        <v>600000</v>
      </c>
      <c r="K80" s="71">
        <f>+'RPD DKP'!AX84</f>
        <v>800000</v>
      </c>
      <c r="L80" s="71">
        <f>+'RPD DKP'!BC84</f>
        <v>600000</v>
      </c>
      <c r="M80" s="71">
        <f>+'RPD DKP'!BH84</f>
        <v>600000</v>
      </c>
      <c r="N80" s="71">
        <f>+'RPD DKP'!BM84</f>
        <v>400000</v>
      </c>
      <c r="O80" s="71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idden="1" outlineLevel="1" x14ac:dyDescent="0.3">
      <c r="A81" s="8"/>
      <c r="B81" s="24" t="s">
        <v>25</v>
      </c>
      <c r="C81" s="71">
        <f>+'RPD DKP'!J85</f>
        <v>375000</v>
      </c>
      <c r="D81" s="71">
        <f>+'RPD DKP'!O85</f>
        <v>562500</v>
      </c>
      <c r="E81" s="71">
        <f>+'RPD DKP'!T85</f>
        <v>750000</v>
      </c>
      <c r="F81" s="71">
        <f>+'RPD DKP'!Y85</f>
        <v>562500</v>
      </c>
      <c r="G81" s="71">
        <f>+'RPD DKP'!AD85</f>
        <v>562500</v>
      </c>
      <c r="H81" s="71">
        <f>+'RPD DKP'!AI85</f>
        <v>937500</v>
      </c>
      <c r="I81" s="71">
        <f>+'RPD DKP'!AN85</f>
        <v>562500</v>
      </c>
      <c r="J81" s="71">
        <f>+'RPD DKP'!AS85</f>
        <v>562500</v>
      </c>
      <c r="K81" s="71">
        <f>+'RPD DKP'!AX85</f>
        <v>750000</v>
      </c>
      <c r="L81" s="71">
        <f>+'RPD DKP'!BC85</f>
        <v>562500</v>
      </c>
      <c r="M81" s="71">
        <f>+'RPD DKP'!BH85</f>
        <v>562500</v>
      </c>
      <c r="N81" s="71">
        <f>+'RPD DKP'!BM85</f>
        <v>375000</v>
      </c>
      <c r="O81" s="71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idden="1" outlineLevel="1" x14ac:dyDescent="0.3">
      <c r="A82" s="8"/>
      <c r="B82" s="24" t="s">
        <v>26</v>
      </c>
      <c r="C82" s="71">
        <f>+'RPD DKP'!J86</f>
        <v>13700000</v>
      </c>
      <c r="D82" s="71">
        <f>+'RPD DKP'!O86</f>
        <v>20550000</v>
      </c>
      <c r="E82" s="71">
        <f>+'RPD DKP'!T86</f>
        <v>27400000</v>
      </c>
      <c r="F82" s="71">
        <f>+'RPD DKP'!Y86</f>
        <v>20550000</v>
      </c>
      <c r="G82" s="71">
        <f>+'RPD DKP'!AD86</f>
        <v>20550000</v>
      </c>
      <c r="H82" s="71">
        <f>+'RPD DKP'!AI86</f>
        <v>34250000</v>
      </c>
      <c r="I82" s="71">
        <f>+'RPD DKP'!AN86</f>
        <v>20550000</v>
      </c>
      <c r="J82" s="71">
        <f>+'RPD DKP'!AS86</f>
        <v>20550000</v>
      </c>
      <c r="K82" s="71">
        <f>+'RPD DKP'!AX86</f>
        <v>27400000</v>
      </c>
      <c r="L82" s="71">
        <f>+'RPD DKP'!BC86</f>
        <v>20550000</v>
      </c>
      <c r="M82" s="71">
        <f>+'RPD DKP'!BH86</f>
        <v>20550000</v>
      </c>
      <c r="N82" s="71">
        <f>+'RPD DKP'!BM86</f>
        <v>13700000</v>
      </c>
      <c r="O82" s="71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idden="1" outlineLevel="1" x14ac:dyDescent="0.3">
      <c r="A83" s="8"/>
      <c r="B83" s="24" t="s">
        <v>28</v>
      </c>
      <c r="C83" s="71">
        <f>+'RPD DKP'!J87</f>
        <v>6250000</v>
      </c>
      <c r="D83" s="71">
        <f>+'RPD DKP'!O87</f>
        <v>9375000</v>
      </c>
      <c r="E83" s="71">
        <f>+'RPD DKP'!T87</f>
        <v>12500000</v>
      </c>
      <c r="F83" s="71">
        <f>+'RPD DKP'!Y87</f>
        <v>9375000</v>
      </c>
      <c r="G83" s="71">
        <f>+'RPD DKP'!AD87</f>
        <v>9375000</v>
      </c>
      <c r="H83" s="71">
        <f>+'RPD DKP'!AI87</f>
        <v>15625000</v>
      </c>
      <c r="I83" s="71">
        <f>+'RPD DKP'!AN87</f>
        <v>9375000</v>
      </c>
      <c r="J83" s="71">
        <f>+'RPD DKP'!AS87</f>
        <v>9375000</v>
      </c>
      <c r="K83" s="71">
        <f>+'RPD DKP'!AX87</f>
        <v>12500000</v>
      </c>
      <c r="L83" s="71">
        <f>+'RPD DKP'!BC87</f>
        <v>9375000</v>
      </c>
      <c r="M83" s="71">
        <f>+'RPD DKP'!BH87</f>
        <v>9375000</v>
      </c>
      <c r="N83" s="71">
        <f>+'RPD DKP'!BM87</f>
        <v>6250000</v>
      </c>
      <c r="O83" s="71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idden="1" outlineLevel="1" x14ac:dyDescent="0.3">
      <c r="A84" s="8"/>
      <c r="B84" s="24" t="s">
        <v>29</v>
      </c>
      <c r="C84" s="71">
        <f>+'RPD DKP'!J88</f>
        <v>3750000</v>
      </c>
      <c r="D84" s="71">
        <f>+'RPD DKP'!O88</f>
        <v>5625000</v>
      </c>
      <c r="E84" s="71">
        <f>+'RPD DKP'!T88</f>
        <v>7500000</v>
      </c>
      <c r="F84" s="71">
        <f>+'RPD DKP'!Y88</f>
        <v>5625000</v>
      </c>
      <c r="G84" s="71">
        <f>+'RPD DKP'!AD88</f>
        <v>5625000</v>
      </c>
      <c r="H84" s="71">
        <f>+'RPD DKP'!AI88</f>
        <v>9375000</v>
      </c>
      <c r="I84" s="71">
        <f>+'RPD DKP'!AN88</f>
        <v>5625000</v>
      </c>
      <c r="J84" s="71">
        <f>+'RPD DKP'!AS88</f>
        <v>5625000</v>
      </c>
      <c r="K84" s="71">
        <f>+'RPD DKP'!AX88</f>
        <v>7500000</v>
      </c>
      <c r="L84" s="71">
        <f>+'RPD DKP'!BC88</f>
        <v>5625000</v>
      </c>
      <c r="M84" s="71">
        <f>+'RPD DKP'!BH88</f>
        <v>5625000</v>
      </c>
      <c r="N84" s="71">
        <f>+'RPD DKP'!BM88</f>
        <v>3750000</v>
      </c>
      <c r="O84" s="71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idden="1" outlineLevel="1" x14ac:dyDescent="0.3">
      <c r="A85" s="8"/>
      <c r="B85" s="24" t="s">
        <v>30</v>
      </c>
      <c r="C85" s="71">
        <f>+'RPD DKP'!J89</f>
        <v>2500000</v>
      </c>
      <c r="D85" s="71">
        <f>+'RPD DKP'!O89</f>
        <v>3750000</v>
      </c>
      <c r="E85" s="71">
        <f>+'RPD DKP'!T89</f>
        <v>5000000</v>
      </c>
      <c r="F85" s="71">
        <f>+'RPD DKP'!Y89</f>
        <v>3750000</v>
      </c>
      <c r="G85" s="71">
        <f>+'RPD DKP'!AD89</f>
        <v>3750000</v>
      </c>
      <c r="H85" s="71">
        <f>+'RPD DKP'!AI89</f>
        <v>6250000</v>
      </c>
      <c r="I85" s="71">
        <f>+'RPD DKP'!AN89</f>
        <v>3750000</v>
      </c>
      <c r="J85" s="71">
        <f>+'RPD DKP'!AS89</f>
        <v>3750000</v>
      </c>
      <c r="K85" s="71">
        <f>+'RPD DKP'!AX89</f>
        <v>5000000</v>
      </c>
      <c r="L85" s="71">
        <f>+'RPD DKP'!BC89</f>
        <v>3750000</v>
      </c>
      <c r="M85" s="71">
        <f>+'RPD DKP'!BH89</f>
        <v>3750000</v>
      </c>
      <c r="N85" s="71">
        <f>+'RPD DKP'!BM89</f>
        <v>2500000</v>
      </c>
      <c r="O85" s="71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idden="1" outlineLevel="1" x14ac:dyDescent="0.3">
      <c r="A86" s="8"/>
      <c r="B86" s="24" t="s">
        <v>31</v>
      </c>
      <c r="C86" s="71">
        <f>+'RPD DKP'!J90</f>
        <v>1200000</v>
      </c>
      <c r="D86" s="71">
        <f>+'RPD DKP'!O90</f>
        <v>1800000</v>
      </c>
      <c r="E86" s="71">
        <f>+'RPD DKP'!T90</f>
        <v>2400000</v>
      </c>
      <c r="F86" s="71">
        <f>+'RPD DKP'!Y90</f>
        <v>1800000</v>
      </c>
      <c r="G86" s="71">
        <f>+'RPD DKP'!AD90</f>
        <v>1800000</v>
      </c>
      <c r="H86" s="71">
        <f>+'RPD DKP'!AI90</f>
        <v>3000000</v>
      </c>
      <c r="I86" s="71">
        <f>+'RPD DKP'!AN90</f>
        <v>1800000</v>
      </c>
      <c r="J86" s="71">
        <f>+'RPD DKP'!AS90</f>
        <v>1800000</v>
      </c>
      <c r="K86" s="71">
        <f>+'RPD DKP'!AX90</f>
        <v>2400000</v>
      </c>
      <c r="L86" s="71">
        <f>+'RPD DKP'!BC90</f>
        <v>1800000</v>
      </c>
      <c r="M86" s="71">
        <f>+'RPD DKP'!BH90</f>
        <v>1800000</v>
      </c>
      <c r="N86" s="71">
        <f>+'RPD DKP'!BM90</f>
        <v>1200000</v>
      </c>
      <c r="O86" s="71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s="69" customFormat="1" collapsed="1" x14ac:dyDescent="0.3">
      <c r="A87" s="8">
        <v>7</v>
      </c>
      <c r="B87" s="24" t="s">
        <v>37</v>
      </c>
      <c r="C87" s="71">
        <f>+C88</f>
        <v>4117500</v>
      </c>
      <c r="D87" s="71">
        <f t="shared" ref="D87" si="62">+D88</f>
        <v>4117500</v>
      </c>
      <c r="E87" s="71">
        <f t="shared" ref="E87" si="63">+E88</f>
        <v>4117500</v>
      </c>
      <c r="F87" s="71">
        <f t="shared" ref="F87" si="64">+F88</f>
        <v>4117500</v>
      </c>
      <c r="G87" s="71">
        <f t="shared" ref="G87" si="65">+G88</f>
        <v>4117500</v>
      </c>
      <c r="H87" s="71">
        <f t="shared" ref="H87" si="66">+H88</f>
        <v>4117500</v>
      </c>
      <c r="I87" s="71">
        <f t="shared" ref="I87" si="67">+I88</f>
        <v>4117500</v>
      </c>
      <c r="J87" s="71">
        <f t="shared" ref="J87" si="68">+J88</f>
        <v>4117500</v>
      </c>
      <c r="K87" s="71">
        <f t="shared" ref="K87" si="69">+K88</f>
        <v>4117500</v>
      </c>
      <c r="L87" s="71">
        <f t="shared" ref="L87" si="70">+L88</f>
        <v>4117500</v>
      </c>
      <c r="M87" s="71">
        <f t="shared" ref="M87" si="71">+M88</f>
        <v>4117500</v>
      </c>
      <c r="N87" s="71">
        <f t="shared" ref="N87" si="72">+N88</f>
        <v>4117500</v>
      </c>
      <c r="O87" s="71">
        <f>SUM(C87:N87)</f>
        <v>49410000</v>
      </c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idden="1" outlineLevel="1" x14ac:dyDescent="0.3">
      <c r="A88" s="8"/>
      <c r="B88" s="24" t="s">
        <v>19</v>
      </c>
      <c r="C88" s="71">
        <f>SUM(C89:C94)</f>
        <v>4117500</v>
      </c>
      <c r="D88" s="71">
        <f t="shared" ref="D88:N88" si="73">SUM(D89:D94)</f>
        <v>4117500</v>
      </c>
      <c r="E88" s="71">
        <f t="shared" si="73"/>
        <v>4117500</v>
      </c>
      <c r="F88" s="71">
        <f t="shared" si="73"/>
        <v>4117500</v>
      </c>
      <c r="G88" s="71">
        <f t="shared" si="73"/>
        <v>4117500</v>
      </c>
      <c r="H88" s="71">
        <f t="shared" si="73"/>
        <v>4117500</v>
      </c>
      <c r="I88" s="71">
        <f t="shared" si="73"/>
        <v>4117500</v>
      </c>
      <c r="J88" s="71">
        <f t="shared" si="73"/>
        <v>4117500</v>
      </c>
      <c r="K88" s="71">
        <f t="shared" si="73"/>
        <v>4117500</v>
      </c>
      <c r="L88" s="71">
        <f t="shared" si="73"/>
        <v>4117500</v>
      </c>
      <c r="M88" s="71">
        <f t="shared" si="73"/>
        <v>4117500</v>
      </c>
      <c r="N88" s="71">
        <f t="shared" si="73"/>
        <v>4117500</v>
      </c>
      <c r="O88" s="71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idden="1" outlineLevel="1" x14ac:dyDescent="0.3">
      <c r="A89" s="8"/>
      <c r="B89" s="24" t="s">
        <v>20</v>
      </c>
      <c r="C89" s="71">
        <f>+'RPD DKP'!J93</f>
        <v>2250000</v>
      </c>
      <c r="D89" s="71">
        <f>+'RPD DKP'!O93</f>
        <v>2250000</v>
      </c>
      <c r="E89" s="71">
        <f>+'RPD DKP'!T93</f>
        <v>2250000</v>
      </c>
      <c r="F89" s="71">
        <f>+'RPD DKP'!Y93</f>
        <v>2250000</v>
      </c>
      <c r="G89" s="71">
        <f>+'RPD DKP'!AD93</f>
        <v>2250000</v>
      </c>
      <c r="H89" s="71">
        <f>+'RPD DKP'!AI93</f>
        <v>2250000</v>
      </c>
      <c r="I89" s="71">
        <f>+'RPD DKP'!AN93</f>
        <v>2250000</v>
      </c>
      <c r="J89" s="71">
        <f>+'RPD DKP'!AS93</f>
        <v>2250000</v>
      </c>
      <c r="K89" s="71">
        <f>+'RPD DKP'!AX93</f>
        <v>2250000</v>
      </c>
      <c r="L89" s="71">
        <f>+'RPD DKP'!BC93</f>
        <v>2250000</v>
      </c>
      <c r="M89" s="71">
        <f>+'RPD DKP'!BH93</f>
        <v>2250000</v>
      </c>
      <c r="N89" s="71">
        <f>+'RPD DKP'!BM93</f>
        <v>2250000</v>
      </c>
      <c r="O89" s="71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idden="1" outlineLevel="1" x14ac:dyDescent="0.3">
      <c r="A90" s="8"/>
      <c r="B90" s="24" t="s">
        <v>21</v>
      </c>
      <c r="C90" s="71">
        <f>+'RPD DKP'!J94</f>
        <v>900000</v>
      </c>
      <c r="D90" s="71">
        <f>+'RPD DKP'!O94</f>
        <v>900000</v>
      </c>
      <c r="E90" s="71">
        <f>+'RPD DKP'!T94</f>
        <v>900000</v>
      </c>
      <c r="F90" s="71">
        <f>+'RPD DKP'!Y94</f>
        <v>900000</v>
      </c>
      <c r="G90" s="71">
        <f>+'RPD DKP'!AD94</f>
        <v>900000</v>
      </c>
      <c r="H90" s="71">
        <f>+'RPD DKP'!AI94</f>
        <v>900000</v>
      </c>
      <c r="I90" s="71">
        <f>+'RPD DKP'!AN94</f>
        <v>900000</v>
      </c>
      <c r="J90" s="71">
        <f>+'RPD DKP'!AS94</f>
        <v>900000</v>
      </c>
      <c r="K90" s="71">
        <f>+'RPD DKP'!AX94</f>
        <v>900000</v>
      </c>
      <c r="L90" s="71">
        <f>+'RPD DKP'!BC94</f>
        <v>900000</v>
      </c>
      <c r="M90" s="71">
        <f>+'RPD DKP'!BH94</f>
        <v>900000</v>
      </c>
      <c r="N90" s="71">
        <f>+'RPD DKP'!BM94</f>
        <v>900000</v>
      </c>
      <c r="O90" s="71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idden="1" outlineLevel="1" x14ac:dyDescent="0.3">
      <c r="A91" s="8"/>
      <c r="B91" s="24" t="s">
        <v>22</v>
      </c>
      <c r="C91" s="71">
        <f>+'RPD DKP'!J95</f>
        <v>0</v>
      </c>
      <c r="D91" s="71">
        <f>+'RPD DKP'!O95</f>
        <v>0</v>
      </c>
      <c r="E91" s="71">
        <f>+'RPD DKP'!T95</f>
        <v>0</v>
      </c>
      <c r="F91" s="71">
        <f>+'RPD DKP'!Y95</f>
        <v>0</v>
      </c>
      <c r="G91" s="71">
        <f>+'RPD DKP'!AD95</f>
        <v>0</v>
      </c>
      <c r="H91" s="71">
        <f>+'RPD DKP'!AI95</f>
        <v>0</v>
      </c>
      <c r="I91" s="71">
        <f>+'RPD DKP'!AN95</f>
        <v>0</v>
      </c>
      <c r="J91" s="71">
        <f>+'RPD DKP'!AS95</f>
        <v>0</v>
      </c>
      <c r="K91" s="71">
        <f>+'RPD DKP'!AX95</f>
        <v>0</v>
      </c>
      <c r="L91" s="71">
        <f>+'RPD DKP'!BC95</f>
        <v>0</v>
      </c>
      <c r="M91" s="71">
        <f>+'RPD DKP'!BH95</f>
        <v>0</v>
      </c>
      <c r="N91" s="71">
        <f>+'RPD DKP'!BM95</f>
        <v>0</v>
      </c>
      <c r="O91" s="71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idden="1" outlineLevel="1" x14ac:dyDescent="0.3">
      <c r="A92" s="8"/>
      <c r="B92" s="24" t="s">
        <v>23</v>
      </c>
      <c r="C92" s="71">
        <f>+'RPD DKP'!J96</f>
        <v>380000</v>
      </c>
      <c r="D92" s="71">
        <f>+'RPD DKP'!O96</f>
        <v>380000</v>
      </c>
      <c r="E92" s="71">
        <f>+'RPD DKP'!T96</f>
        <v>380000</v>
      </c>
      <c r="F92" s="71">
        <f>+'RPD DKP'!Y96</f>
        <v>380000</v>
      </c>
      <c r="G92" s="71">
        <f>+'RPD DKP'!AD96</f>
        <v>380000</v>
      </c>
      <c r="H92" s="71">
        <f>+'RPD DKP'!AI96</f>
        <v>380000</v>
      </c>
      <c r="I92" s="71">
        <f>+'RPD DKP'!AN96</f>
        <v>380000</v>
      </c>
      <c r="J92" s="71">
        <f>+'RPD DKP'!AS96</f>
        <v>380000</v>
      </c>
      <c r="K92" s="71">
        <f>+'RPD DKP'!AX96</f>
        <v>380000</v>
      </c>
      <c r="L92" s="71">
        <f>+'RPD DKP'!BC96</f>
        <v>380000</v>
      </c>
      <c r="M92" s="71">
        <f>+'RPD DKP'!BH96</f>
        <v>380000</v>
      </c>
      <c r="N92" s="71">
        <f>+'RPD DKP'!BM96</f>
        <v>380000</v>
      </c>
      <c r="O92" s="71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idden="1" outlineLevel="1" x14ac:dyDescent="0.3">
      <c r="A93" s="8"/>
      <c r="B93" s="24" t="s">
        <v>24</v>
      </c>
      <c r="C93" s="71">
        <f>+'RPD DKP'!J97</f>
        <v>400000</v>
      </c>
      <c r="D93" s="71">
        <f>+'RPD DKP'!O97</f>
        <v>400000</v>
      </c>
      <c r="E93" s="71">
        <f>+'RPD DKP'!T97</f>
        <v>400000</v>
      </c>
      <c r="F93" s="71">
        <f>+'RPD DKP'!Y97</f>
        <v>400000</v>
      </c>
      <c r="G93" s="71">
        <f>+'RPD DKP'!AD97</f>
        <v>400000</v>
      </c>
      <c r="H93" s="71">
        <f>+'RPD DKP'!AI97</f>
        <v>400000</v>
      </c>
      <c r="I93" s="71">
        <f>+'RPD DKP'!AN97</f>
        <v>400000</v>
      </c>
      <c r="J93" s="71">
        <f>+'RPD DKP'!AS97</f>
        <v>400000</v>
      </c>
      <c r="K93" s="71">
        <f>+'RPD DKP'!AX97</f>
        <v>400000</v>
      </c>
      <c r="L93" s="71">
        <f>+'RPD DKP'!BC97</f>
        <v>400000</v>
      </c>
      <c r="M93" s="71">
        <f>+'RPD DKP'!BH97</f>
        <v>400000</v>
      </c>
      <c r="N93" s="71">
        <f>+'RPD DKP'!BM97</f>
        <v>400000</v>
      </c>
      <c r="O93" s="71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idden="1" outlineLevel="1" x14ac:dyDescent="0.3">
      <c r="A94" s="8"/>
      <c r="B94" s="24" t="s">
        <v>25</v>
      </c>
      <c r="C94" s="71">
        <f>+'RPD DKP'!J98</f>
        <v>187500</v>
      </c>
      <c r="D94" s="71">
        <f>+'RPD DKP'!O98</f>
        <v>187500</v>
      </c>
      <c r="E94" s="71">
        <f>+'RPD DKP'!T98</f>
        <v>187500</v>
      </c>
      <c r="F94" s="71">
        <f>+'RPD DKP'!Y98</f>
        <v>187500</v>
      </c>
      <c r="G94" s="71">
        <f>+'RPD DKP'!AD98</f>
        <v>187500</v>
      </c>
      <c r="H94" s="71">
        <f>+'RPD DKP'!AI98</f>
        <v>187500</v>
      </c>
      <c r="I94" s="71">
        <f>+'RPD DKP'!AN98</f>
        <v>187500</v>
      </c>
      <c r="J94" s="71">
        <f>+'RPD DKP'!AS98</f>
        <v>187500</v>
      </c>
      <c r="K94" s="71">
        <f>+'RPD DKP'!AX98</f>
        <v>187500</v>
      </c>
      <c r="L94" s="71">
        <f>+'RPD DKP'!BC98</f>
        <v>187500</v>
      </c>
      <c r="M94" s="71">
        <f>+'RPD DKP'!BH98</f>
        <v>187500</v>
      </c>
      <c r="N94" s="71">
        <f>+'RPD DKP'!BM98</f>
        <v>187500</v>
      </c>
      <c r="O94" s="71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idden="1" outlineLevel="1" x14ac:dyDescent="0.3">
      <c r="A95" s="8"/>
      <c r="B95" s="24" t="s">
        <v>26</v>
      </c>
      <c r="C95" s="71">
        <f>+'RPD DKP'!J99</f>
        <v>6850000</v>
      </c>
      <c r="D95" s="71">
        <f>+'RPD DKP'!O99</f>
        <v>6850000</v>
      </c>
      <c r="E95" s="71">
        <f>+'RPD DKP'!T99</f>
        <v>6850000</v>
      </c>
      <c r="F95" s="71">
        <f>+'RPD DKP'!Y99</f>
        <v>6850000</v>
      </c>
      <c r="G95" s="71">
        <f>+'RPD DKP'!AD99</f>
        <v>6850000</v>
      </c>
      <c r="H95" s="71">
        <f>+'RPD DKP'!AI99</f>
        <v>6850000</v>
      </c>
      <c r="I95" s="71">
        <f>+'RPD DKP'!AN99</f>
        <v>6850000</v>
      </c>
      <c r="J95" s="71">
        <f>+'RPD DKP'!AS99</f>
        <v>6850000</v>
      </c>
      <c r="K95" s="71">
        <f>+'RPD DKP'!AX99</f>
        <v>6850000</v>
      </c>
      <c r="L95" s="71">
        <f>+'RPD DKP'!BC99</f>
        <v>6850000</v>
      </c>
      <c r="M95" s="71">
        <f>+'RPD DKP'!BH99</f>
        <v>6850000</v>
      </c>
      <c r="N95" s="71">
        <f>+'RPD DKP'!BM99</f>
        <v>6850000</v>
      </c>
      <c r="O95" s="71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idden="1" outlineLevel="1" x14ac:dyDescent="0.3">
      <c r="A96" s="8"/>
      <c r="B96" s="24" t="s">
        <v>28</v>
      </c>
      <c r="C96" s="71">
        <f>+'RPD DKP'!J100</f>
        <v>3125000</v>
      </c>
      <c r="D96" s="71">
        <f>+'RPD DKP'!O100</f>
        <v>3125000</v>
      </c>
      <c r="E96" s="71">
        <f>+'RPD DKP'!T100</f>
        <v>3125000</v>
      </c>
      <c r="F96" s="71">
        <f>+'RPD DKP'!Y100</f>
        <v>3125000</v>
      </c>
      <c r="G96" s="71">
        <f>+'RPD DKP'!AD100</f>
        <v>3125000</v>
      </c>
      <c r="H96" s="71">
        <f>+'RPD DKP'!AI100</f>
        <v>3125000</v>
      </c>
      <c r="I96" s="71">
        <f>+'RPD DKP'!AN100</f>
        <v>3125000</v>
      </c>
      <c r="J96" s="71">
        <f>+'RPD DKP'!AS100</f>
        <v>3125000</v>
      </c>
      <c r="K96" s="71">
        <f>+'RPD DKP'!AX100</f>
        <v>3125000</v>
      </c>
      <c r="L96" s="71">
        <f>+'RPD DKP'!BC100</f>
        <v>3125000</v>
      </c>
      <c r="M96" s="71">
        <f>+'RPD DKP'!BH100</f>
        <v>3125000</v>
      </c>
      <c r="N96" s="71">
        <f>+'RPD DKP'!BM100</f>
        <v>3125000</v>
      </c>
      <c r="O96" s="71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idden="1" outlineLevel="1" x14ac:dyDescent="0.3">
      <c r="A97" s="8"/>
      <c r="B97" s="24" t="s">
        <v>29</v>
      </c>
      <c r="C97" s="71">
        <f>+'RPD DKP'!J101</f>
        <v>1875000</v>
      </c>
      <c r="D97" s="71">
        <f>+'RPD DKP'!O101</f>
        <v>1875000</v>
      </c>
      <c r="E97" s="71">
        <f>+'RPD DKP'!T101</f>
        <v>1875000</v>
      </c>
      <c r="F97" s="71">
        <f>+'RPD DKP'!Y101</f>
        <v>1875000</v>
      </c>
      <c r="G97" s="71">
        <f>+'RPD DKP'!AD101</f>
        <v>1875000</v>
      </c>
      <c r="H97" s="71">
        <f>+'RPD DKP'!AI101</f>
        <v>1875000</v>
      </c>
      <c r="I97" s="71">
        <f>+'RPD DKP'!AN101</f>
        <v>1875000</v>
      </c>
      <c r="J97" s="71">
        <f>+'RPD DKP'!AS101</f>
        <v>1875000</v>
      </c>
      <c r="K97" s="71">
        <f>+'RPD DKP'!AX101</f>
        <v>1875000</v>
      </c>
      <c r="L97" s="71">
        <f>+'RPD DKP'!BC101</f>
        <v>1875000</v>
      </c>
      <c r="M97" s="71">
        <f>+'RPD DKP'!BH101</f>
        <v>1875000</v>
      </c>
      <c r="N97" s="71">
        <f>+'RPD DKP'!BM101</f>
        <v>1875000</v>
      </c>
      <c r="O97" s="71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idden="1" outlineLevel="1" x14ac:dyDescent="0.3">
      <c r="A98" s="8"/>
      <c r="B98" s="24" t="s">
        <v>30</v>
      </c>
      <c r="C98" s="71">
        <f>+'RPD DKP'!J102</f>
        <v>1250000</v>
      </c>
      <c r="D98" s="71">
        <f>+'RPD DKP'!O102</f>
        <v>1250000</v>
      </c>
      <c r="E98" s="71">
        <f>+'RPD DKP'!T102</f>
        <v>1250000</v>
      </c>
      <c r="F98" s="71">
        <f>+'RPD DKP'!Y102</f>
        <v>1250000</v>
      </c>
      <c r="G98" s="71">
        <f>+'RPD DKP'!AD102</f>
        <v>1250000</v>
      </c>
      <c r="H98" s="71">
        <f>+'RPD DKP'!AI102</f>
        <v>1250000</v>
      </c>
      <c r="I98" s="71">
        <f>+'RPD DKP'!AN102</f>
        <v>1250000</v>
      </c>
      <c r="J98" s="71">
        <f>+'RPD DKP'!AS102</f>
        <v>1250000</v>
      </c>
      <c r="K98" s="71">
        <f>+'RPD DKP'!AX102</f>
        <v>1250000</v>
      </c>
      <c r="L98" s="71">
        <f>+'RPD DKP'!BC102</f>
        <v>1250000</v>
      </c>
      <c r="M98" s="71">
        <f>+'RPD DKP'!BH102</f>
        <v>1250000</v>
      </c>
      <c r="N98" s="71">
        <f>+'RPD DKP'!BM102</f>
        <v>1250000</v>
      </c>
      <c r="O98" s="71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idden="1" outlineLevel="1" x14ac:dyDescent="0.3">
      <c r="A99" s="8"/>
      <c r="B99" s="24" t="s">
        <v>31</v>
      </c>
      <c r="C99" s="71">
        <f>+'RPD DKP'!J103</f>
        <v>600000</v>
      </c>
      <c r="D99" s="71">
        <f>+'RPD DKP'!O103</f>
        <v>600000</v>
      </c>
      <c r="E99" s="71">
        <f>+'RPD DKP'!T103</f>
        <v>600000</v>
      </c>
      <c r="F99" s="71">
        <f>+'RPD DKP'!Y103</f>
        <v>600000</v>
      </c>
      <c r="G99" s="71">
        <f>+'RPD DKP'!AD103</f>
        <v>600000</v>
      </c>
      <c r="H99" s="71">
        <f>+'RPD DKP'!AI103</f>
        <v>600000</v>
      </c>
      <c r="I99" s="71">
        <f>+'RPD DKP'!AN103</f>
        <v>600000</v>
      </c>
      <c r="J99" s="71">
        <f>+'RPD DKP'!AS103</f>
        <v>600000</v>
      </c>
      <c r="K99" s="71">
        <f>+'RPD DKP'!AX103</f>
        <v>600000</v>
      </c>
      <c r="L99" s="71">
        <f>+'RPD DKP'!BC103</f>
        <v>600000</v>
      </c>
      <c r="M99" s="71">
        <f>+'RPD DKP'!BH103</f>
        <v>600000</v>
      </c>
      <c r="N99" s="71">
        <f>+'RPD DKP'!BM103</f>
        <v>600000</v>
      </c>
      <c r="O99" s="71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s="69" customFormat="1" collapsed="1" x14ac:dyDescent="0.3">
      <c r="A100" s="8">
        <v>8</v>
      </c>
      <c r="B100" s="24" t="s">
        <v>38</v>
      </c>
      <c r="C100" s="71">
        <f>+C101</f>
        <v>9697500</v>
      </c>
      <c r="D100" s="71">
        <f t="shared" ref="D100" si="74">+D101</f>
        <v>9697500</v>
      </c>
      <c r="E100" s="71">
        <f t="shared" ref="E100" si="75">+E101</f>
        <v>19395000</v>
      </c>
      <c r="F100" s="71">
        <f t="shared" ref="F100" si="76">+F101</f>
        <v>19395000</v>
      </c>
      <c r="G100" s="71">
        <f t="shared" ref="G100" si="77">+G101</f>
        <v>19395000</v>
      </c>
      <c r="H100" s="71">
        <f t="shared" ref="H100" si="78">+H101</f>
        <v>19395000</v>
      </c>
      <c r="I100" s="71">
        <f t="shared" ref="I100" si="79">+I101</f>
        <v>19395000</v>
      </c>
      <c r="J100" s="71">
        <f t="shared" ref="J100" si="80">+J101</f>
        <v>19395000</v>
      </c>
      <c r="K100" s="71">
        <f t="shared" ref="K100" si="81">+K101</f>
        <v>19395000</v>
      </c>
      <c r="L100" s="71">
        <f t="shared" ref="L100" si="82">+L101</f>
        <v>19395000</v>
      </c>
      <c r="M100" s="71">
        <f t="shared" ref="M100" si="83">+M101</f>
        <v>9697500</v>
      </c>
      <c r="N100" s="71">
        <f t="shared" ref="N100" si="84">+N101</f>
        <v>9697500</v>
      </c>
      <c r="O100" s="71">
        <f>SUM(C100:N100)</f>
        <v>193950000</v>
      </c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idden="1" outlineLevel="1" x14ac:dyDescent="0.3">
      <c r="A101" s="8"/>
      <c r="B101" s="24" t="s">
        <v>19</v>
      </c>
      <c r="C101" s="71">
        <f>SUM(C102:C107)</f>
        <v>9697500</v>
      </c>
      <c r="D101" s="71">
        <f t="shared" ref="D101:N101" si="85">SUM(D102:D107)</f>
        <v>9697500</v>
      </c>
      <c r="E101" s="71">
        <f t="shared" si="85"/>
        <v>19395000</v>
      </c>
      <c r="F101" s="71">
        <f t="shared" si="85"/>
        <v>19395000</v>
      </c>
      <c r="G101" s="71">
        <f t="shared" si="85"/>
        <v>19395000</v>
      </c>
      <c r="H101" s="71">
        <f t="shared" si="85"/>
        <v>19395000</v>
      </c>
      <c r="I101" s="71">
        <f t="shared" si="85"/>
        <v>19395000</v>
      </c>
      <c r="J101" s="71">
        <f t="shared" si="85"/>
        <v>19395000</v>
      </c>
      <c r="K101" s="71">
        <f t="shared" si="85"/>
        <v>19395000</v>
      </c>
      <c r="L101" s="71">
        <f t="shared" si="85"/>
        <v>19395000</v>
      </c>
      <c r="M101" s="71">
        <f t="shared" si="85"/>
        <v>9697500</v>
      </c>
      <c r="N101" s="71">
        <f t="shared" si="85"/>
        <v>9697500</v>
      </c>
      <c r="O101" s="71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idden="1" outlineLevel="1" x14ac:dyDescent="0.3">
      <c r="A102" s="8"/>
      <c r="B102" s="24" t="s">
        <v>20</v>
      </c>
      <c r="C102" s="71">
        <f>+'RPD DKP'!J106</f>
        <v>1650000</v>
      </c>
      <c r="D102" s="71">
        <f>+'RPD DKP'!O106</f>
        <v>1650000</v>
      </c>
      <c r="E102" s="71">
        <f>+'RPD DKP'!T106</f>
        <v>3300000</v>
      </c>
      <c r="F102" s="71">
        <f>+'RPD DKP'!Y106</f>
        <v>3300000</v>
      </c>
      <c r="G102" s="71">
        <f>+'RPD DKP'!AD106</f>
        <v>3300000</v>
      </c>
      <c r="H102" s="71">
        <f>+'RPD DKP'!AI106</f>
        <v>3300000</v>
      </c>
      <c r="I102" s="71">
        <f>+'RPD DKP'!AN106</f>
        <v>3300000</v>
      </c>
      <c r="J102" s="71">
        <f>+'RPD DKP'!AS106</f>
        <v>3300000</v>
      </c>
      <c r="K102" s="71">
        <f>+'RPD DKP'!AX106</f>
        <v>3300000</v>
      </c>
      <c r="L102" s="71">
        <f>+'RPD DKP'!BC106</f>
        <v>3300000</v>
      </c>
      <c r="M102" s="71">
        <f>+'RPD DKP'!BH106</f>
        <v>1650000</v>
      </c>
      <c r="N102" s="71">
        <f>+'RPD DKP'!BM106</f>
        <v>1650000</v>
      </c>
      <c r="O102" s="71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idden="1" outlineLevel="1" x14ac:dyDescent="0.3">
      <c r="A103" s="8"/>
      <c r="B103" s="24" t="s">
        <v>21</v>
      </c>
      <c r="C103" s="71">
        <f>+'RPD DKP'!J107</f>
        <v>6300000</v>
      </c>
      <c r="D103" s="71">
        <f>+'RPD DKP'!O107</f>
        <v>6300000</v>
      </c>
      <c r="E103" s="71">
        <f>+'RPD DKP'!T107</f>
        <v>12600000</v>
      </c>
      <c r="F103" s="71">
        <f>+'RPD DKP'!Y107</f>
        <v>12600000</v>
      </c>
      <c r="G103" s="71">
        <f>+'RPD DKP'!AD107</f>
        <v>12600000</v>
      </c>
      <c r="H103" s="71">
        <f>+'RPD DKP'!AI107</f>
        <v>12600000</v>
      </c>
      <c r="I103" s="71">
        <f>+'RPD DKP'!AN107</f>
        <v>12600000</v>
      </c>
      <c r="J103" s="71">
        <f>+'RPD DKP'!AS107</f>
        <v>12600000</v>
      </c>
      <c r="K103" s="71">
        <f>+'RPD DKP'!AX107</f>
        <v>12600000</v>
      </c>
      <c r="L103" s="71">
        <f>+'RPD DKP'!BC107</f>
        <v>12600000</v>
      </c>
      <c r="M103" s="71">
        <f>+'RPD DKP'!BH107</f>
        <v>6300000</v>
      </c>
      <c r="N103" s="71">
        <f>+'RPD DKP'!BM107</f>
        <v>6300000</v>
      </c>
      <c r="O103" s="71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idden="1" outlineLevel="1" x14ac:dyDescent="0.3">
      <c r="A104" s="8"/>
      <c r="B104" s="24" t="s">
        <v>22</v>
      </c>
      <c r="C104" s="71">
        <f>+'RPD DKP'!J108</f>
        <v>0</v>
      </c>
      <c r="D104" s="71">
        <f>+'RPD DKP'!O108</f>
        <v>0</v>
      </c>
      <c r="E104" s="71">
        <f>+'RPD DKP'!T108</f>
        <v>0</v>
      </c>
      <c r="F104" s="71">
        <f>+'RPD DKP'!Y108</f>
        <v>0</v>
      </c>
      <c r="G104" s="71">
        <f>+'RPD DKP'!AD108</f>
        <v>0</v>
      </c>
      <c r="H104" s="71">
        <f>+'RPD DKP'!AI108</f>
        <v>0</v>
      </c>
      <c r="I104" s="71">
        <f>+'RPD DKP'!AN108</f>
        <v>0</v>
      </c>
      <c r="J104" s="71">
        <f>+'RPD DKP'!AS108</f>
        <v>0</v>
      </c>
      <c r="K104" s="71">
        <f>+'RPD DKP'!AX108</f>
        <v>0</v>
      </c>
      <c r="L104" s="71">
        <f>+'RPD DKP'!BC108</f>
        <v>0</v>
      </c>
      <c r="M104" s="71">
        <f>+'RPD DKP'!BH108</f>
        <v>0</v>
      </c>
      <c r="N104" s="71">
        <f>+'RPD DKP'!BM108</f>
        <v>0</v>
      </c>
      <c r="O104" s="71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idden="1" outlineLevel="1" x14ac:dyDescent="0.3">
      <c r="A105" s="8"/>
      <c r="B105" s="24" t="s">
        <v>23</v>
      </c>
      <c r="C105" s="71">
        <f>+'RPD DKP'!J109</f>
        <v>760000</v>
      </c>
      <c r="D105" s="71">
        <f>+'RPD DKP'!O109</f>
        <v>760000</v>
      </c>
      <c r="E105" s="71">
        <f>+'RPD DKP'!T109</f>
        <v>1520000</v>
      </c>
      <c r="F105" s="71">
        <f>+'RPD DKP'!Y109</f>
        <v>1520000</v>
      </c>
      <c r="G105" s="71">
        <f>+'RPD DKP'!AD109</f>
        <v>1520000</v>
      </c>
      <c r="H105" s="71">
        <f>+'RPD DKP'!AI109</f>
        <v>1520000</v>
      </c>
      <c r="I105" s="71">
        <f>+'RPD DKP'!AN109</f>
        <v>1520000</v>
      </c>
      <c r="J105" s="71">
        <f>+'RPD DKP'!AS109</f>
        <v>1520000</v>
      </c>
      <c r="K105" s="71">
        <f>+'RPD DKP'!AX109</f>
        <v>1520000</v>
      </c>
      <c r="L105" s="71">
        <f>+'RPD DKP'!BC109</f>
        <v>1520000</v>
      </c>
      <c r="M105" s="71">
        <f>+'RPD DKP'!BH109</f>
        <v>760000</v>
      </c>
      <c r="N105" s="71">
        <f>+'RPD DKP'!BM109</f>
        <v>760000</v>
      </c>
      <c r="O105" s="71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idden="1" outlineLevel="1" x14ac:dyDescent="0.3">
      <c r="A106" s="8"/>
      <c r="B106" s="24" t="s">
        <v>24</v>
      </c>
      <c r="C106" s="71">
        <f>+'RPD DKP'!J110</f>
        <v>800000</v>
      </c>
      <c r="D106" s="71">
        <f>+'RPD DKP'!O110</f>
        <v>800000</v>
      </c>
      <c r="E106" s="71">
        <f>+'RPD DKP'!T110</f>
        <v>1600000</v>
      </c>
      <c r="F106" s="71">
        <f>+'RPD DKP'!Y110</f>
        <v>1600000</v>
      </c>
      <c r="G106" s="71">
        <f>+'RPD DKP'!AD110</f>
        <v>1600000</v>
      </c>
      <c r="H106" s="71">
        <f>+'RPD DKP'!AI110</f>
        <v>1600000</v>
      </c>
      <c r="I106" s="71">
        <f>+'RPD DKP'!AN110</f>
        <v>1600000</v>
      </c>
      <c r="J106" s="71">
        <f>+'RPD DKP'!AS110</f>
        <v>1600000</v>
      </c>
      <c r="K106" s="71">
        <f>+'RPD DKP'!AX110</f>
        <v>1600000</v>
      </c>
      <c r="L106" s="71">
        <f>+'RPD DKP'!BC110</f>
        <v>1600000</v>
      </c>
      <c r="M106" s="71">
        <f>+'RPD DKP'!BH110</f>
        <v>800000</v>
      </c>
      <c r="N106" s="71">
        <f>+'RPD DKP'!BM110</f>
        <v>800000</v>
      </c>
      <c r="O106" s="71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idden="1" outlineLevel="1" x14ac:dyDescent="0.3">
      <c r="A107" s="8"/>
      <c r="B107" s="24" t="s">
        <v>25</v>
      </c>
      <c r="C107" s="71">
        <f>+'RPD DKP'!J111</f>
        <v>187500</v>
      </c>
      <c r="D107" s="71">
        <f>+'RPD DKP'!O111</f>
        <v>187500</v>
      </c>
      <c r="E107" s="71">
        <f>+'RPD DKP'!T111</f>
        <v>375000</v>
      </c>
      <c r="F107" s="71">
        <f>+'RPD DKP'!Y111</f>
        <v>375000</v>
      </c>
      <c r="G107" s="71">
        <f>+'RPD DKP'!AD111</f>
        <v>375000</v>
      </c>
      <c r="H107" s="71">
        <f>+'RPD DKP'!AI111</f>
        <v>375000</v>
      </c>
      <c r="I107" s="71">
        <f>+'RPD DKP'!AN111</f>
        <v>375000</v>
      </c>
      <c r="J107" s="71">
        <f>+'RPD DKP'!AS111</f>
        <v>375000</v>
      </c>
      <c r="K107" s="71">
        <f>+'RPD DKP'!AX111</f>
        <v>375000</v>
      </c>
      <c r="L107" s="71">
        <f>+'RPD DKP'!BC111</f>
        <v>375000</v>
      </c>
      <c r="M107" s="71">
        <f>+'RPD DKP'!BH111</f>
        <v>187500</v>
      </c>
      <c r="N107" s="71">
        <f>+'RPD DKP'!BM111</f>
        <v>187500</v>
      </c>
      <c r="O107" s="71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idden="1" outlineLevel="1" x14ac:dyDescent="0.3">
      <c r="A108" s="8"/>
      <c r="B108" s="24" t="s">
        <v>26</v>
      </c>
      <c r="C108" s="71">
        <f>+'RPD DKP'!J112</f>
        <v>8825000</v>
      </c>
      <c r="D108" s="71">
        <f>+'RPD DKP'!O112</f>
        <v>8825000</v>
      </c>
      <c r="E108" s="71">
        <f>+'RPD DKP'!T112</f>
        <v>17650000</v>
      </c>
      <c r="F108" s="71">
        <f>+'RPD DKP'!Y112</f>
        <v>17650000</v>
      </c>
      <c r="G108" s="71">
        <f>+'RPD DKP'!AD112</f>
        <v>17650000</v>
      </c>
      <c r="H108" s="71">
        <f>+'RPD DKP'!AI112</f>
        <v>17650000</v>
      </c>
      <c r="I108" s="71">
        <f>+'RPD DKP'!AN112</f>
        <v>17650000</v>
      </c>
      <c r="J108" s="71">
        <f>+'RPD DKP'!AS112</f>
        <v>17650000</v>
      </c>
      <c r="K108" s="71">
        <f>+'RPD DKP'!AX112</f>
        <v>17650000</v>
      </c>
      <c r="L108" s="71">
        <f>+'RPD DKP'!BC112</f>
        <v>17650000</v>
      </c>
      <c r="M108" s="71">
        <f>+'RPD DKP'!BH112</f>
        <v>8825000</v>
      </c>
      <c r="N108" s="71">
        <f>+'RPD DKP'!BM112</f>
        <v>8825000</v>
      </c>
      <c r="O108" s="71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idden="1" outlineLevel="1" x14ac:dyDescent="0.3">
      <c r="A109" s="8"/>
      <c r="B109" s="24" t="s">
        <v>28</v>
      </c>
      <c r="C109" s="71">
        <f>+'RPD DKP'!J113</f>
        <v>4250000</v>
      </c>
      <c r="D109" s="71">
        <f>+'RPD DKP'!O113</f>
        <v>4250000</v>
      </c>
      <c r="E109" s="71">
        <f>+'RPD DKP'!T113</f>
        <v>8500000</v>
      </c>
      <c r="F109" s="71">
        <f>+'RPD DKP'!Y113</f>
        <v>8500000</v>
      </c>
      <c r="G109" s="71">
        <f>+'RPD DKP'!AD113</f>
        <v>8500000</v>
      </c>
      <c r="H109" s="71">
        <f>+'RPD DKP'!AI113</f>
        <v>8500000</v>
      </c>
      <c r="I109" s="71">
        <f>+'RPD DKP'!AN113</f>
        <v>8500000</v>
      </c>
      <c r="J109" s="71">
        <f>+'RPD DKP'!AS113</f>
        <v>8500000</v>
      </c>
      <c r="K109" s="71">
        <f>+'RPD DKP'!AX113</f>
        <v>8500000</v>
      </c>
      <c r="L109" s="71">
        <f>+'RPD DKP'!BC113</f>
        <v>8500000</v>
      </c>
      <c r="M109" s="71">
        <f>+'RPD DKP'!BH113</f>
        <v>4250000</v>
      </c>
      <c r="N109" s="71">
        <f>+'RPD DKP'!BM113</f>
        <v>4250000</v>
      </c>
      <c r="O109" s="71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idden="1" outlineLevel="1" x14ac:dyDescent="0.3">
      <c r="A110" s="8"/>
      <c r="B110" s="24" t="s">
        <v>27</v>
      </c>
      <c r="C110" s="71">
        <f>+'RPD DKP'!J114</f>
        <v>850000</v>
      </c>
      <c r="D110" s="71">
        <f>+'RPD DKP'!O114</f>
        <v>850000</v>
      </c>
      <c r="E110" s="71">
        <f>+'RPD DKP'!T114</f>
        <v>1700000</v>
      </c>
      <c r="F110" s="71">
        <f>+'RPD DKP'!Y114</f>
        <v>1700000</v>
      </c>
      <c r="G110" s="71">
        <f>+'RPD DKP'!AD114</f>
        <v>1700000</v>
      </c>
      <c r="H110" s="71">
        <f>+'RPD DKP'!AI114</f>
        <v>1700000</v>
      </c>
      <c r="I110" s="71">
        <f>+'RPD DKP'!AN114</f>
        <v>1700000</v>
      </c>
      <c r="J110" s="71">
        <f>+'RPD DKP'!AS114</f>
        <v>1700000</v>
      </c>
      <c r="K110" s="71">
        <f>+'RPD DKP'!AX114</f>
        <v>1700000</v>
      </c>
      <c r="L110" s="71">
        <f>+'RPD DKP'!BC114</f>
        <v>1700000</v>
      </c>
      <c r="M110" s="71">
        <f>+'RPD DKP'!BH114</f>
        <v>850000</v>
      </c>
      <c r="N110" s="71">
        <f>+'RPD DKP'!BM114</f>
        <v>850000</v>
      </c>
      <c r="O110" s="71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idden="1" outlineLevel="1" x14ac:dyDescent="0.3">
      <c r="A111" s="8"/>
      <c r="B111" s="24" t="s">
        <v>29</v>
      </c>
      <c r="C111" s="71">
        <f>+'RPD DKP'!J115</f>
        <v>1875000</v>
      </c>
      <c r="D111" s="71">
        <f>+'RPD DKP'!O115</f>
        <v>1875000</v>
      </c>
      <c r="E111" s="71">
        <f>+'RPD DKP'!T115</f>
        <v>3750000</v>
      </c>
      <c r="F111" s="71">
        <f>+'RPD DKP'!Y115</f>
        <v>3750000</v>
      </c>
      <c r="G111" s="71">
        <f>+'RPD DKP'!AD115</f>
        <v>3750000</v>
      </c>
      <c r="H111" s="71">
        <f>+'RPD DKP'!AI115</f>
        <v>3750000</v>
      </c>
      <c r="I111" s="71">
        <f>+'RPD DKP'!AN115</f>
        <v>3750000</v>
      </c>
      <c r="J111" s="71">
        <f>+'RPD DKP'!AS115</f>
        <v>3750000</v>
      </c>
      <c r="K111" s="71">
        <f>+'RPD DKP'!AX115</f>
        <v>3750000</v>
      </c>
      <c r="L111" s="71">
        <f>+'RPD DKP'!BC115</f>
        <v>3750000</v>
      </c>
      <c r="M111" s="71">
        <f>+'RPD DKP'!BH115</f>
        <v>1875000</v>
      </c>
      <c r="N111" s="71">
        <f>+'RPD DKP'!BM115</f>
        <v>1875000</v>
      </c>
      <c r="O111" s="71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idden="1" outlineLevel="1" x14ac:dyDescent="0.3">
      <c r="A112" s="8"/>
      <c r="B112" s="24" t="s">
        <v>30</v>
      </c>
      <c r="C112" s="71">
        <f>+'RPD DKP'!J116</f>
        <v>1250000</v>
      </c>
      <c r="D112" s="71">
        <f>+'RPD DKP'!O116</f>
        <v>1250000</v>
      </c>
      <c r="E112" s="71">
        <f>+'RPD DKP'!T116</f>
        <v>2500000</v>
      </c>
      <c r="F112" s="71">
        <f>+'RPD DKP'!Y116</f>
        <v>2500000</v>
      </c>
      <c r="G112" s="71">
        <f>+'RPD DKP'!AD116</f>
        <v>2500000</v>
      </c>
      <c r="H112" s="71">
        <f>+'RPD DKP'!AI116</f>
        <v>2500000</v>
      </c>
      <c r="I112" s="71">
        <f>+'RPD DKP'!AN116</f>
        <v>2500000</v>
      </c>
      <c r="J112" s="71">
        <f>+'RPD DKP'!AS116</f>
        <v>2500000</v>
      </c>
      <c r="K112" s="71">
        <f>+'RPD DKP'!AX116</f>
        <v>2500000</v>
      </c>
      <c r="L112" s="71">
        <f>+'RPD DKP'!BC116</f>
        <v>2500000</v>
      </c>
      <c r="M112" s="71">
        <f>+'RPD DKP'!BH116</f>
        <v>1250000</v>
      </c>
      <c r="N112" s="71">
        <f>+'RPD DKP'!BM116</f>
        <v>1250000</v>
      </c>
      <c r="O112" s="71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idden="1" outlineLevel="1" x14ac:dyDescent="0.3">
      <c r="A113" s="8"/>
      <c r="B113" s="24" t="s">
        <v>31</v>
      </c>
      <c r="C113" s="71">
        <f>+'RPD DKP'!J117</f>
        <v>600000</v>
      </c>
      <c r="D113" s="71">
        <f>+'RPD DKP'!O117</f>
        <v>600000</v>
      </c>
      <c r="E113" s="71">
        <f>+'RPD DKP'!T117</f>
        <v>1200000</v>
      </c>
      <c r="F113" s="71">
        <f>+'RPD DKP'!Y117</f>
        <v>1200000</v>
      </c>
      <c r="G113" s="71">
        <f>+'RPD DKP'!AD117</f>
        <v>1200000</v>
      </c>
      <c r="H113" s="71">
        <f>+'RPD DKP'!AI117</f>
        <v>1200000</v>
      </c>
      <c r="I113" s="71">
        <f>+'RPD DKP'!AN117</f>
        <v>1200000</v>
      </c>
      <c r="J113" s="71">
        <f>+'RPD DKP'!AS117</f>
        <v>1200000</v>
      </c>
      <c r="K113" s="71">
        <f>+'RPD DKP'!AX117</f>
        <v>1200000</v>
      </c>
      <c r="L113" s="71">
        <f>+'RPD DKP'!BC117</f>
        <v>1200000</v>
      </c>
      <c r="M113" s="71">
        <f>+'RPD DKP'!BH117</f>
        <v>600000</v>
      </c>
      <c r="N113" s="71">
        <f>+'RPD DKP'!BM117</f>
        <v>600000</v>
      </c>
      <c r="O113" s="71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s="69" customFormat="1" collapsed="1" x14ac:dyDescent="0.3">
      <c r="A114" s="8">
        <v>9</v>
      </c>
      <c r="B114" s="24" t="s">
        <v>39</v>
      </c>
      <c r="C114" s="71">
        <f>+C115</f>
        <v>0</v>
      </c>
      <c r="D114" s="71">
        <f t="shared" ref="D114" si="86">+D115</f>
        <v>2877500</v>
      </c>
      <c r="E114" s="71">
        <f t="shared" ref="E114" si="87">+E115</f>
        <v>0</v>
      </c>
      <c r="F114" s="71">
        <f t="shared" ref="F114" si="88">+F115</f>
        <v>0</v>
      </c>
      <c r="G114" s="71">
        <f t="shared" ref="G114" si="89">+G115</f>
        <v>2877500</v>
      </c>
      <c r="H114" s="71">
        <f t="shared" ref="H114" si="90">+H115</f>
        <v>0</v>
      </c>
      <c r="I114" s="71">
        <f t="shared" ref="I114" si="91">+I115</f>
        <v>0</v>
      </c>
      <c r="J114" s="71">
        <f t="shared" ref="J114" si="92">+J115</f>
        <v>2877500</v>
      </c>
      <c r="K114" s="71">
        <f t="shared" ref="K114" si="93">+K115</f>
        <v>0</v>
      </c>
      <c r="L114" s="71">
        <f t="shared" ref="L114" si="94">+L115</f>
        <v>0</v>
      </c>
      <c r="M114" s="71">
        <f t="shared" ref="M114" si="95">+M115</f>
        <v>2877500</v>
      </c>
      <c r="N114" s="71">
        <f t="shared" ref="N114" si="96">+N115</f>
        <v>0</v>
      </c>
      <c r="O114" s="71">
        <f>SUM(C114:N114)</f>
        <v>11510000</v>
      </c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idden="1" outlineLevel="1" x14ac:dyDescent="0.3">
      <c r="A115" s="8"/>
      <c r="B115" s="24" t="s">
        <v>19</v>
      </c>
      <c r="C115" s="71">
        <f>SUM(C116:C121)</f>
        <v>0</v>
      </c>
      <c r="D115" s="71">
        <f t="shared" ref="D115:N115" si="97">SUM(D116:D121)</f>
        <v>2877500</v>
      </c>
      <c r="E115" s="71">
        <f t="shared" si="97"/>
        <v>0</v>
      </c>
      <c r="F115" s="71">
        <f t="shared" si="97"/>
        <v>0</v>
      </c>
      <c r="G115" s="71">
        <f t="shared" si="97"/>
        <v>2877500</v>
      </c>
      <c r="H115" s="71">
        <f t="shared" si="97"/>
        <v>0</v>
      </c>
      <c r="I115" s="71">
        <f t="shared" si="97"/>
        <v>0</v>
      </c>
      <c r="J115" s="71">
        <f t="shared" si="97"/>
        <v>2877500</v>
      </c>
      <c r="K115" s="71">
        <f t="shared" si="97"/>
        <v>0</v>
      </c>
      <c r="L115" s="71">
        <f t="shared" si="97"/>
        <v>0</v>
      </c>
      <c r="M115" s="71">
        <f t="shared" si="97"/>
        <v>2877500</v>
      </c>
      <c r="N115" s="71">
        <f t="shared" si="97"/>
        <v>0</v>
      </c>
      <c r="O115" s="71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idden="1" outlineLevel="1" x14ac:dyDescent="0.3">
      <c r="A116" s="8"/>
      <c r="B116" s="24" t="s">
        <v>20</v>
      </c>
      <c r="C116" s="71">
        <f>+'RPD DKP'!J120</f>
        <v>0</v>
      </c>
      <c r="D116" s="71">
        <f>+'RPD DKP'!O120</f>
        <v>600000</v>
      </c>
      <c r="E116" s="71">
        <f>+'RPD DKP'!T120</f>
        <v>0</v>
      </c>
      <c r="F116" s="71">
        <f>+'RPD DKP'!Y120</f>
        <v>0</v>
      </c>
      <c r="G116" s="71">
        <f>+'RPD DKP'!AD120</f>
        <v>600000</v>
      </c>
      <c r="H116" s="71">
        <f>+'RPD DKP'!AI120</f>
        <v>0</v>
      </c>
      <c r="I116" s="71">
        <f>+'RPD DKP'!AN120</f>
        <v>0</v>
      </c>
      <c r="J116" s="71">
        <f>+'RPD DKP'!AS120</f>
        <v>600000</v>
      </c>
      <c r="K116" s="71">
        <f>+'RPD DKP'!AX120</f>
        <v>0</v>
      </c>
      <c r="L116" s="71">
        <f>+'RPD DKP'!BC120</f>
        <v>0</v>
      </c>
      <c r="M116" s="71">
        <f>+'RPD DKP'!BH120</f>
        <v>600000</v>
      </c>
      <c r="N116" s="71">
        <f>+'RPD DKP'!BM120</f>
        <v>0</v>
      </c>
      <c r="O116" s="71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idden="1" outlineLevel="1" x14ac:dyDescent="0.3">
      <c r="A117" s="8"/>
      <c r="B117" s="24" t="s">
        <v>21</v>
      </c>
      <c r="C117" s="71">
        <f>+'RPD DKP'!J121</f>
        <v>0</v>
      </c>
      <c r="D117" s="71">
        <f>+'RPD DKP'!O121</f>
        <v>1800000</v>
      </c>
      <c r="E117" s="71">
        <f>+'RPD DKP'!T121</f>
        <v>0</v>
      </c>
      <c r="F117" s="71">
        <f>+'RPD DKP'!Y121</f>
        <v>0</v>
      </c>
      <c r="G117" s="71">
        <f>+'RPD DKP'!AD121</f>
        <v>1800000</v>
      </c>
      <c r="H117" s="71">
        <f>+'RPD DKP'!AI121</f>
        <v>0</v>
      </c>
      <c r="I117" s="71">
        <f>+'RPD DKP'!AN121</f>
        <v>0</v>
      </c>
      <c r="J117" s="71">
        <f>+'RPD DKP'!AS121</f>
        <v>1800000</v>
      </c>
      <c r="K117" s="71">
        <f>+'RPD DKP'!AX121</f>
        <v>0</v>
      </c>
      <c r="L117" s="71">
        <f>+'RPD DKP'!BC121</f>
        <v>0</v>
      </c>
      <c r="M117" s="71">
        <f>+'RPD DKP'!BH121</f>
        <v>1800000</v>
      </c>
      <c r="N117" s="71">
        <f>+'RPD DKP'!BM121</f>
        <v>0</v>
      </c>
      <c r="O117" s="71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idden="1" outlineLevel="1" x14ac:dyDescent="0.3">
      <c r="A118" s="8"/>
      <c r="B118" s="24" t="s">
        <v>22</v>
      </c>
      <c r="C118" s="71">
        <f>+'RPD DKP'!J122</f>
        <v>0</v>
      </c>
      <c r="D118" s="71">
        <f>+'RPD DKP'!O122</f>
        <v>0</v>
      </c>
      <c r="E118" s="71">
        <f>+'RPD DKP'!T122</f>
        <v>0</v>
      </c>
      <c r="F118" s="71">
        <f>+'RPD DKP'!Y122</f>
        <v>0</v>
      </c>
      <c r="G118" s="71">
        <f>+'RPD DKP'!AD122</f>
        <v>0</v>
      </c>
      <c r="H118" s="71">
        <f>+'RPD DKP'!AI122</f>
        <v>0</v>
      </c>
      <c r="I118" s="71">
        <f>+'RPD DKP'!AN122</f>
        <v>0</v>
      </c>
      <c r="J118" s="71">
        <f>+'RPD DKP'!AS122</f>
        <v>0</v>
      </c>
      <c r="K118" s="71">
        <f>+'RPD DKP'!AX122</f>
        <v>0</v>
      </c>
      <c r="L118" s="71">
        <f>+'RPD DKP'!BC122</f>
        <v>0</v>
      </c>
      <c r="M118" s="71">
        <f>+'RPD DKP'!BH122</f>
        <v>0</v>
      </c>
      <c r="N118" s="71">
        <f>+'RPD DKP'!BM122</f>
        <v>0</v>
      </c>
      <c r="O118" s="71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idden="1" outlineLevel="1" x14ac:dyDescent="0.3">
      <c r="A119" s="8"/>
      <c r="B119" s="24" t="s">
        <v>23</v>
      </c>
      <c r="C119" s="71">
        <f>+'RPD DKP'!J123</f>
        <v>0</v>
      </c>
      <c r="D119" s="71">
        <f>+'RPD DKP'!O123</f>
        <v>190000</v>
      </c>
      <c r="E119" s="71">
        <f>+'RPD DKP'!T123</f>
        <v>0</v>
      </c>
      <c r="F119" s="71">
        <f>+'RPD DKP'!Y123</f>
        <v>0</v>
      </c>
      <c r="G119" s="71">
        <f>+'RPD DKP'!AD123</f>
        <v>190000</v>
      </c>
      <c r="H119" s="71">
        <f>+'RPD DKP'!AI123</f>
        <v>0</v>
      </c>
      <c r="I119" s="71">
        <f>+'RPD DKP'!AN123</f>
        <v>0</v>
      </c>
      <c r="J119" s="71">
        <f>+'RPD DKP'!AS123</f>
        <v>190000</v>
      </c>
      <c r="K119" s="71">
        <f>+'RPD DKP'!AX123</f>
        <v>0</v>
      </c>
      <c r="L119" s="71">
        <f>+'RPD DKP'!BC123</f>
        <v>0</v>
      </c>
      <c r="M119" s="71">
        <f>+'RPD DKP'!BH123</f>
        <v>190000</v>
      </c>
      <c r="N119" s="71">
        <f>+'RPD DKP'!BM123</f>
        <v>0</v>
      </c>
      <c r="O119" s="71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idden="1" outlineLevel="1" x14ac:dyDescent="0.3">
      <c r="A120" s="8"/>
      <c r="B120" s="24" t="s">
        <v>24</v>
      </c>
      <c r="C120" s="71">
        <f>+'RPD DKP'!J124</f>
        <v>0</v>
      </c>
      <c r="D120" s="71">
        <f>+'RPD DKP'!O124</f>
        <v>100000</v>
      </c>
      <c r="E120" s="71">
        <f>+'RPD DKP'!T124</f>
        <v>0</v>
      </c>
      <c r="F120" s="71">
        <f>+'RPD DKP'!Y124</f>
        <v>0</v>
      </c>
      <c r="G120" s="71">
        <f>+'RPD DKP'!AD124</f>
        <v>100000</v>
      </c>
      <c r="H120" s="71">
        <f>+'RPD DKP'!AI124</f>
        <v>0</v>
      </c>
      <c r="I120" s="71">
        <f>+'RPD DKP'!AN124</f>
        <v>0</v>
      </c>
      <c r="J120" s="71">
        <f>+'RPD DKP'!AS124</f>
        <v>100000</v>
      </c>
      <c r="K120" s="71">
        <f>+'RPD DKP'!AX124</f>
        <v>0</v>
      </c>
      <c r="L120" s="71">
        <f>+'RPD DKP'!BC124</f>
        <v>0</v>
      </c>
      <c r="M120" s="71">
        <f>+'RPD DKP'!BH124</f>
        <v>100000</v>
      </c>
      <c r="N120" s="71">
        <f>+'RPD DKP'!BM124</f>
        <v>0</v>
      </c>
      <c r="O120" s="71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idden="1" outlineLevel="1" x14ac:dyDescent="0.3">
      <c r="A121" s="8"/>
      <c r="B121" s="24" t="s">
        <v>25</v>
      </c>
      <c r="C121" s="71">
        <f>+'RPD DKP'!J125</f>
        <v>0</v>
      </c>
      <c r="D121" s="71">
        <f>+'RPD DKP'!O125</f>
        <v>187500</v>
      </c>
      <c r="E121" s="71">
        <f>+'RPD DKP'!T125</f>
        <v>0</v>
      </c>
      <c r="F121" s="71">
        <f>+'RPD DKP'!Y125</f>
        <v>0</v>
      </c>
      <c r="G121" s="71">
        <f>+'RPD DKP'!AD125</f>
        <v>187500</v>
      </c>
      <c r="H121" s="71">
        <f>+'RPD DKP'!AI125</f>
        <v>0</v>
      </c>
      <c r="I121" s="71">
        <f>+'RPD DKP'!AN125</f>
        <v>0</v>
      </c>
      <c r="J121" s="71">
        <f>+'RPD DKP'!AS125</f>
        <v>187500</v>
      </c>
      <c r="K121" s="71">
        <f>+'RPD DKP'!AX125</f>
        <v>0</v>
      </c>
      <c r="L121" s="71">
        <f>+'RPD DKP'!BC125</f>
        <v>0</v>
      </c>
      <c r="M121" s="71">
        <f>+'RPD DKP'!BH125</f>
        <v>187500</v>
      </c>
      <c r="N121" s="71">
        <f>+'RPD DKP'!BM125</f>
        <v>0</v>
      </c>
      <c r="O121" s="71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idden="1" outlineLevel="1" x14ac:dyDescent="0.3">
      <c r="A122" s="8"/>
      <c r="B122" s="24" t="s">
        <v>26</v>
      </c>
      <c r="C122" s="71">
        <f>+'RPD DKP'!J126</f>
        <v>0</v>
      </c>
      <c r="D122" s="71">
        <f>+'RPD DKP'!O126</f>
        <v>7050000</v>
      </c>
      <c r="E122" s="71">
        <f>+'RPD DKP'!T126</f>
        <v>0</v>
      </c>
      <c r="F122" s="71">
        <f>+'RPD DKP'!Y126</f>
        <v>0</v>
      </c>
      <c r="G122" s="71">
        <f>+'RPD DKP'!AD126</f>
        <v>7050000</v>
      </c>
      <c r="H122" s="71">
        <f>+'RPD DKP'!AI126</f>
        <v>0</v>
      </c>
      <c r="I122" s="71">
        <f>+'RPD DKP'!AN126</f>
        <v>0</v>
      </c>
      <c r="J122" s="71">
        <f>+'RPD DKP'!AS126</f>
        <v>7050000</v>
      </c>
      <c r="K122" s="71">
        <f>+'RPD DKP'!AX126</f>
        <v>0</v>
      </c>
      <c r="L122" s="71">
        <f>+'RPD DKP'!BC126</f>
        <v>0</v>
      </c>
      <c r="M122" s="71">
        <f>+'RPD DKP'!BH126</f>
        <v>7050000</v>
      </c>
      <c r="N122" s="71">
        <f>+'RPD DKP'!BM126</f>
        <v>0</v>
      </c>
      <c r="O122" s="71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idden="1" outlineLevel="1" x14ac:dyDescent="0.3">
      <c r="A123" s="8"/>
      <c r="B123" s="24" t="s">
        <v>28</v>
      </c>
      <c r="C123" s="71">
        <f>+'RPD DKP'!J127</f>
        <v>0</v>
      </c>
      <c r="D123" s="71">
        <f>+'RPD DKP'!O127</f>
        <v>3125000</v>
      </c>
      <c r="E123" s="71">
        <f>+'RPD DKP'!T127</f>
        <v>0</v>
      </c>
      <c r="F123" s="71">
        <f>+'RPD DKP'!Y127</f>
        <v>0</v>
      </c>
      <c r="G123" s="71">
        <f>+'RPD DKP'!AD127</f>
        <v>3125000</v>
      </c>
      <c r="H123" s="71">
        <f>+'RPD DKP'!AI127</f>
        <v>0</v>
      </c>
      <c r="I123" s="71">
        <f>+'RPD DKP'!AN127</f>
        <v>0</v>
      </c>
      <c r="J123" s="71">
        <f>+'RPD DKP'!AS127</f>
        <v>3125000</v>
      </c>
      <c r="K123" s="71">
        <f>+'RPD DKP'!AX127</f>
        <v>0</v>
      </c>
      <c r="L123" s="71">
        <f>+'RPD DKP'!BC127</f>
        <v>0</v>
      </c>
      <c r="M123" s="71">
        <f>+'RPD DKP'!BH127</f>
        <v>3125000</v>
      </c>
      <c r="N123" s="71">
        <f>+'RPD DKP'!BM127</f>
        <v>0</v>
      </c>
      <c r="O123" s="71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idden="1" outlineLevel="1" x14ac:dyDescent="0.3">
      <c r="A124" s="8"/>
      <c r="B124" s="24" t="s">
        <v>29</v>
      </c>
      <c r="C124" s="71">
        <f>+'RPD DKP'!J128</f>
        <v>0</v>
      </c>
      <c r="D124" s="71">
        <f>+'RPD DKP'!O128</f>
        <v>1875000</v>
      </c>
      <c r="E124" s="71">
        <f>+'RPD DKP'!T128</f>
        <v>0</v>
      </c>
      <c r="F124" s="71">
        <f>+'RPD DKP'!Y128</f>
        <v>0</v>
      </c>
      <c r="G124" s="71">
        <f>+'RPD DKP'!AD128</f>
        <v>1875000</v>
      </c>
      <c r="H124" s="71">
        <f>+'RPD DKP'!AI128</f>
        <v>0</v>
      </c>
      <c r="I124" s="71">
        <f>+'RPD DKP'!AN128</f>
        <v>0</v>
      </c>
      <c r="J124" s="71">
        <f>+'RPD DKP'!AS128</f>
        <v>1875000</v>
      </c>
      <c r="K124" s="71">
        <f>+'RPD DKP'!AX128</f>
        <v>0</v>
      </c>
      <c r="L124" s="71">
        <f>+'RPD DKP'!BC128</f>
        <v>0</v>
      </c>
      <c r="M124" s="71">
        <f>+'RPD DKP'!BH128</f>
        <v>1875000</v>
      </c>
      <c r="N124" s="71">
        <f>+'RPD DKP'!BM128</f>
        <v>0</v>
      </c>
      <c r="O124" s="71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idden="1" outlineLevel="1" x14ac:dyDescent="0.3">
      <c r="A125" s="8"/>
      <c r="B125" s="24" t="s">
        <v>30</v>
      </c>
      <c r="C125" s="71">
        <f>+'RPD DKP'!J129</f>
        <v>0</v>
      </c>
      <c r="D125" s="71">
        <f>+'RPD DKP'!O129</f>
        <v>1250000</v>
      </c>
      <c r="E125" s="71">
        <f>+'RPD DKP'!T129</f>
        <v>0</v>
      </c>
      <c r="F125" s="71">
        <f>+'RPD DKP'!Y129</f>
        <v>0</v>
      </c>
      <c r="G125" s="71">
        <f>+'RPD DKP'!AD129</f>
        <v>1250000</v>
      </c>
      <c r="H125" s="71">
        <f>+'RPD DKP'!AI129</f>
        <v>0</v>
      </c>
      <c r="I125" s="71">
        <f>+'RPD DKP'!AN129</f>
        <v>0</v>
      </c>
      <c r="J125" s="71">
        <f>+'RPD DKP'!AS129</f>
        <v>1250000</v>
      </c>
      <c r="K125" s="71">
        <f>+'RPD DKP'!AX129</f>
        <v>0</v>
      </c>
      <c r="L125" s="71">
        <f>+'RPD DKP'!BC129</f>
        <v>0</v>
      </c>
      <c r="M125" s="71">
        <f>+'RPD DKP'!BH129</f>
        <v>1250000</v>
      </c>
      <c r="N125" s="71">
        <f>+'RPD DKP'!BM129</f>
        <v>0</v>
      </c>
      <c r="O125" s="71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idden="1" outlineLevel="1" x14ac:dyDescent="0.3">
      <c r="A126" s="8"/>
      <c r="B126" s="24" t="s">
        <v>31</v>
      </c>
      <c r="C126" s="71">
        <f>+'RPD DKP'!J130</f>
        <v>0</v>
      </c>
      <c r="D126" s="71">
        <f>+'RPD DKP'!O130</f>
        <v>800000</v>
      </c>
      <c r="E126" s="71">
        <f>+'RPD DKP'!T130</f>
        <v>0</v>
      </c>
      <c r="F126" s="71">
        <f>+'RPD DKP'!Y130</f>
        <v>0</v>
      </c>
      <c r="G126" s="71">
        <f>+'RPD DKP'!AD130</f>
        <v>800000</v>
      </c>
      <c r="H126" s="71">
        <f>+'RPD DKP'!AI130</f>
        <v>0</v>
      </c>
      <c r="I126" s="71">
        <f>+'RPD DKP'!AN130</f>
        <v>0</v>
      </c>
      <c r="J126" s="71">
        <f>+'RPD DKP'!AS130</f>
        <v>800000</v>
      </c>
      <c r="K126" s="71">
        <f>+'RPD DKP'!AX130</f>
        <v>0</v>
      </c>
      <c r="L126" s="71">
        <f>+'RPD DKP'!BC130</f>
        <v>0</v>
      </c>
      <c r="M126" s="71">
        <f>+'RPD DKP'!BH130</f>
        <v>800000</v>
      </c>
      <c r="N126" s="71">
        <f>+'RPD DKP'!BM130</f>
        <v>0</v>
      </c>
      <c r="O126" s="71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s="69" customFormat="1" collapsed="1" x14ac:dyDescent="0.3">
      <c r="A127" s="8">
        <v>10</v>
      </c>
      <c r="B127" s="24" t="s">
        <v>40</v>
      </c>
      <c r="C127" s="71">
        <f>+C128</f>
        <v>3177500</v>
      </c>
      <c r="D127" s="71">
        <f t="shared" ref="D127" si="98">+D128</f>
        <v>3177500</v>
      </c>
      <c r="E127" s="71">
        <f t="shared" ref="E127" si="99">+E128</f>
        <v>3177500</v>
      </c>
      <c r="F127" s="71">
        <f t="shared" ref="F127" si="100">+F128</f>
        <v>3177500</v>
      </c>
      <c r="G127" s="71">
        <f t="shared" ref="G127" si="101">+G128</f>
        <v>3177500</v>
      </c>
      <c r="H127" s="71">
        <f t="shared" ref="H127" si="102">+H128</f>
        <v>3177500</v>
      </c>
      <c r="I127" s="71">
        <f t="shared" ref="I127" si="103">+I128</f>
        <v>3177500</v>
      </c>
      <c r="J127" s="71">
        <f t="shared" ref="J127" si="104">+J128</f>
        <v>3177500</v>
      </c>
      <c r="K127" s="71">
        <f t="shared" ref="K127" si="105">+K128</f>
        <v>3177500</v>
      </c>
      <c r="L127" s="71">
        <f t="shared" ref="L127" si="106">+L128</f>
        <v>3177500</v>
      </c>
      <c r="M127" s="71">
        <f t="shared" ref="M127" si="107">+M128</f>
        <v>3177500</v>
      </c>
      <c r="N127" s="71">
        <f t="shared" ref="N127" si="108">+N128</f>
        <v>3177500</v>
      </c>
      <c r="O127" s="71">
        <f>SUM(C127:N127)</f>
        <v>38130000</v>
      </c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idden="1" outlineLevel="1" x14ac:dyDescent="0.3">
      <c r="A128" s="8"/>
      <c r="B128" s="24" t="s">
        <v>19</v>
      </c>
      <c r="C128" s="71">
        <f>SUM(C129:C134)</f>
        <v>3177500</v>
      </c>
      <c r="D128" s="71">
        <f t="shared" ref="D128:N128" si="109">SUM(D129:D134)</f>
        <v>3177500</v>
      </c>
      <c r="E128" s="71">
        <f t="shared" si="109"/>
        <v>3177500</v>
      </c>
      <c r="F128" s="71">
        <f t="shared" si="109"/>
        <v>3177500</v>
      </c>
      <c r="G128" s="71">
        <f t="shared" si="109"/>
        <v>3177500</v>
      </c>
      <c r="H128" s="71">
        <f t="shared" si="109"/>
        <v>3177500</v>
      </c>
      <c r="I128" s="71">
        <f t="shared" si="109"/>
        <v>3177500</v>
      </c>
      <c r="J128" s="71">
        <f t="shared" si="109"/>
        <v>3177500</v>
      </c>
      <c r="K128" s="71">
        <f t="shared" si="109"/>
        <v>3177500</v>
      </c>
      <c r="L128" s="71">
        <f t="shared" si="109"/>
        <v>3177500</v>
      </c>
      <c r="M128" s="71">
        <f t="shared" si="109"/>
        <v>3177500</v>
      </c>
      <c r="N128" s="71">
        <f t="shared" si="109"/>
        <v>3177500</v>
      </c>
      <c r="O128" s="71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idden="1" outlineLevel="1" x14ac:dyDescent="0.3">
      <c r="A129" s="8"/>
      <c r="B129" s="24" t="s">
        <v>20</v>
      </c>
      <c r="C129" s="71">
        <f>+'RPD DKP'!J133</f>
        <v>900000</v>
      </c>
      <c r="D129" s="71">
        <f>+'RPD DKP'!O133</f>
        <v>900000</v>
      </c>
      <c r="E129" s="71">
        <f>+'RPD DKP'!T133</f>
        <v>900000</v>
      </c>
      <c r="F129" s="71">
        <f>+'RPD DKP'!Y133</f>
        <v>900000</v>
      </c>
      <c r="G129" s="71">
        <f>+'RPD DKP'!AD133</f>
        <v>900000</v>
      </c>
      <c r="H129" s="71">
        <f>+'RPD DKP'!AI133</f>
        <v>900000</v>
      </c>
      <c r="I129" s="71">
        <f>+'RPD DKP'!AN133</f>
        <v>900000</v>
      </c>
      <c r="J129" s="71">
        <f>+'RPD DKP'!AS133</f>
        <v>900000</v>
      </c>
      <c r="K129" s="71">
        <f>+'RPD DKP'!AX133</f>
        <v>900000</v>
      </c>
      <c r="L129" s="71">
        <f>+'RPD DKP'!BC133</f>
        <v>900000</v>
      </c>
      <c r="M129" s="71">
        <f>+'RPD DKP'!BH133</f>
        <v>900000</v>
      </c>
      <c r="N129" s="71">
        <f>+'RPD DKP'!BM133</f>
        <v>900000</v>
      </c>
      <c r="O129" s="71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idden="1" outlineLevel="1" x14ac:dyDescent="0.3">
      <c r="A130" s="8"/>
      <c r="B130" s="24" t="s">
        <v>21</v>
      </c>
      <c r="C130" s="71">
        <f>+'RPD DKP'!J134</f>
        <v>1800000</v>
      </c>
      <c r="D130" s="71">
        <f>+'RPD DKP'!O134</f>
        <v>1800000</v>
      </c>
      <c r="E130" s="71">
        <f>+'RPD DKP'!T134</f>
        <v>1800000</v>
      </c>
      <c r="F130" s="71">
        <f>+'RPD DKP'!Y134</f>
        <v>1800000</v>
      </c>
      <c r="G130" s="71">
        <f>+'RPD DKP'!AD134</f>
        <v>1800000</v>
      </c>
      <c r="H130" s="71">
        <f>+'RPD DKP'!AI134</f>
        <v>1800000</v>
      </c>
      <c r="I130" s="71">
        <f>+'RPD DKP'!AN134</f>
        <v>1800000</v>
      </c>
      <c r="J130" s="71">
        <f>+'RPD DKP'!AS134</f>
        <v>1800000</v>
      </c>
      <c r="K130" s="71">
        <f>+'RPD DKP'!AX134</f>
        <v>1800000</v>
      </c>
      <c r="L130" s="71">
        <f>+'RPD DKP'!BC134</f>
        <v>1800000</v>
      </c>
      <c r="M130" s="71">
        <f>+'RPD DKP'!BH134</f>
        <v>1800000</v>
      </c>
      <c r="N130" s="71">
        <f>+'RPD DKP'!BM134</f>
        <v>1800000</v>
      </c>
      <c r="O130" s="71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idden="1" outlineLevel="1" x14ac:dyDescent="0.3">
      <c r="A131" s="8"/>
      <c r="B131" s="24" t="s">
        <v>22</v>
      </c>
      <c r="C131" s="71">
        <f>+'RPD DKP'!J135</f>
        <v>0</v>
      </c>
      <c r="D131" s="71">
        <f>+'RPD DKP'!O135</f>
        <v>0</v>
      </c>
      <c r="E131" s="71">
        <f>+'RPD DKP'!T135</f>
        <v>0</v>
      </c>
      <c r="F131" s="71">
        <f>+'RPD DKP'!Y135</f>
        <v>0</v>
      </c>
      <c r="G131" s="71">
        <f>+'RPD DKP'!AD135</f>
        <v>0</v>
      </c>
      <c r="H131" s="71">
        <f>+'RPD DKP'!AI135</f>
        <v>0</v>
      </c>
      <c r="I131" s="71">
        <f>+'RPD DKP'!AN135</f>
        <v>0</v>
      </c>
      <c r="J131" s="71">
        <f>+'RPD DKP'!AS135</f>
        <v>0</v>
      </c>
      <c r="K131" s="71">
        <f>+'RPD DKP'!AX135</f>
        <v>0</v>
      </c>
      <c r="L131" s="71">
        <f>+'RPD DKP'!BC135</f>
        <v>0</v>
      </c>
      <c r="M131" s="71">
        <f>+'RPD DKP'!BH135</f>
        <v>0</v>
      </c>
      <c r="N131" s="71">
        <f>+'RPD DKP'!BM135</f>
        <v>0</v>
      </c>
      <c r="O131" s="71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idden="1" outlineLevel="1" x14ac:dyDescent="0.3">
      <c r="A132" s="8"/>
      <c r="B132" s="24" t="s">
        <v>23</v>
      </c>
      <c r="C132" s="71">
        <f>+'RPD DKP'!J136</f>
        <v>190000</v>
      </c>
      <c r="D132" s="71">
        <f>+'RPD DKP'!O136</f>
        <v>190000</v>
      </c>
      <c r="E132" s="71">
        <f>+'RPD DKP'!T136</f>
        <v>190000</v>
      </c>
      <c r="F132" s="71">
        <f>+'RPD DKP'!Y136</f>
        <v>190000</v>
      </c>
      <c r="G132" s="71">
        <f>+'RPD DKP'!AD136</f>
        <v>190000</v>
      </c>
      <c r="H132" s="71">
        <f>+'RPD DKP'!AI136</f>
        <v>190000</v>
      </c>
      <c r="I132" s="71">
        <f>+'RPD DKP'!AN136</f>
        <v>190000</v>
      </c>
      <c r="J132" s="71">
        <f>+'RPD DKP'!AS136</f>
        <v>190000</v>
      </c>
      <c r="K132" s="71">
        <f>+'RPD DKP'!AX136</f>
        <v>190000</v>
      </c>
      <c r="L132" s="71">
        <f>+'RPD DKP'!BC136</f>
        <v>190000</v>
      </c>
      <c r="M132" s="71">
        <f>+'RPD DKP'!BH136</f>
        <v>190000</v>
      </c>
      <c r="N132" s="71">
        <f>+'RPD DKP'!BM136</f>
        <v>190000</v>
      </c>
      <c r="O132" s="71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idden="1" outlineLevel="1" x14ac:dyDescent="0.3">
      <c r="A133" s="8"/>
      <c r="B133" s="24" t="s">
        <v>24</v>
      </c>
      <c r="C133" s="71">
        <f>+'RPD DKP'!J137</f>
        <v>100000</v>
      </c>
      <c r="D133" s="71">
        <f>+'RPD DKP'!O137</f>
        <v>100000</v>
      </c>
      <c r="E133" s="71">
        <f>+'RPD DKP'!T137</f>
        <v>100000</v>
      </c>
      <c r="F133" s="71">
        <f>+'RPD DKP'!Y137</f>
        <v>100000</v>
      </c>
      <c r="G133" s="71">
        <f>+'RPD DKP'!AD137</f>
        <v>100000</v>
      </c>
      <c r="H133" s="71">
        <f>+'RPD DKP'!AI137</f>
        <v>100000</v>
      </c>
      <c r="I133" s="71">
        <f>+'RPD DKP'!AN137</f>
        <v>100000</v>
      </c>
      <c r="J133" s="71">
        <f>+'RPD DKP'!AS137</f>
        <v>100000</v>
      </c>
      <c r="K133" s="71">
        <f>+'RPD DKP'!AX137</f>
        <v>100000</v>
      </c>
      <c r="L133" s="71">
        <f>+'RPD DKP'!BC137</f>
        <v>100000</v>
      </c>
      <c r="M133" s="71">
        <f>+'RPD DKP'!BH137</f>
        <v>100000</v>
      </c>
      <c r="N133" s="71">
        <f>+'RPD DKP'!BM137</f>
        <v>100000</v>
      </c>
      <c r="O133" s="71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idden="1" outlineLevel="1" x14ac:dyDescent="0.3">
      <c r="A134" s="8"/>
      <c r="B134" s="24" t="s">
        <v>25</v>
      </c>
      <c r="C134" s="71">
        <f>+'RPD DKP'!J138</f>
        <v>187500</v>
      </c>
      <c r="D134" s="71">
        <f>+'RPD DKP'!O138</f>
        <v>187500</v>
      </c>
      <c r="E134" s="71">
        <f>+'RPD DKP'!T138</f>
        <v>187500</v>
      </c>
      <c r="F134" s="71">
        <f>+'RPD DKP'!Y138</f>
        <v>187500</v>
      </c>
      <c r="G134" s="71">
        <f>+'RPD DKP'!AD138</f>
        <v>187500</v>
      </c>
      <c r="H134" s="71">
        <f>+'RPD DKP'!AI138</f>
        <v>187500</v>
      </c>
      <c r="I134" s="71">
        <f>+'RPD DKP'!AN138</f>
        <v>187500</v>
      </c>
      <c r="J134" s="71">
        <f>+'RPD DKP'!AS138</f>
        <v>187500</v>
      </c>
      <c r="K134" s="71">
        <f>+'RPD DKP'!AX138</f>
        <v>187500</v>
      </c>
      <c r="L134" s="71">
        <f>+'RPD DKP'!BC138</f>
        <v>187500</v>
      </c>
      <c r="M134" s="71">
        <f>+'RPD DKP'!BH138</f>
        <v>187500</v>
      </c>
      <c r="N134" s="71">
        <f>+'RPD DKP'!BM138</f>
        <v>187500</v>
      </c>
      <c r="O134" s="71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idden="1" outlineLevel="1" x14ac:dyDescent="0.3">
      <c r="A135" s="8"/>
      <c r="B135" s="24" t="s">
        <v>26</v>
      </c>
      <c r="C135" s="71">
        <f>+'RPD DKP'!J139</f>
        <v>7050000</v>
      </c>
      <c r="D135" s="71">
        <f>+'RPD DKP'!O139</f>
        <v>7050000</v>
      </c>
      <c r="E135" s="71">
        <f>+'RPD DKP'!T139</f>
        <v>7050000</v>
      </c>
      <c r="F135" s="71">
        <f>+'RPD DKP'!Y139</f>
        <v>7050000</v>
      </c>
      <c r="G135" s="71">
        <f>+'RPD DKP'!AD139</f>
        <v>7050000</v>
      </c>
      <c r="H135" s="71">
        <f>+'RPD DKP'!AI139</f>
        <v>7050000</v>
      </c>
      <c r="I135" s="71">
        <f>+'RPD DKP'!AN139</f>
        <v>7050000</v>
      </c>
      <c r="J135" s="71">
        <f>+'RPD DKP'!AS139</f>
        <v>7050000</v>
      </c>
      <c r="K135" s="71">
        <f>+'RPD DKP'!AX139</f>
        <v>7050000</v>
      </c>
      <c r="L135" s="71">
        <f>+'RPD DKP'!BC139</f>
        <v>7050000</v>
      </c>
      <c r="M135" s="71">
        <f>+'RPD DKP'!BH139</f>
        <v>7050000</v>
      </c>
      <c r="N135" s="71">
        <f>+'RPD DKP'!BM139</f>
        <v>7050000</v>
      </c>
      <c r="O135" s="71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idden="1" outlineLevel="1" x14ac:dyDescent="0.3">
      <c r="A136" s="8"/>
      <c r="B136" s="24" t="s">
        <v>28</v>
      </c>
      <c r="C136" s="71">
        <f>+'RPD DKP'!J140</f>
        <v>3125000</v>
      </c>
      <c r="D136" s="71">
        <f>+'RPD DKP'!O140</f>
        <v>3125000</v>
      </c>
      <c r="E136" s="71">
        <f>+'RPD DKP'!T140</f>
        <v>3125000</v>
      </c>
      <c r="F136" s="71">
        <f>+'RPD DKP'!Y140</f>
        <v>3125000</v>
      </c>
      <c r="G136" s="71">
        <f>+'RPD DKP'!AD140</f>
        <v>3125000</v>
      </c>
      <c r="H136" s="71">
        <f>+'RPD DKP'!AI140</f>
        <v>3125000</v>
      </c>
      <c r="I136" s="71">
        <f>+'RPD DKP'!AN140</f>
        <v>3125000</v>
      </c>
      <c r="J136" s="71">
        <f>+'RPD DKP'!AS140</f>
        <v>3125000</v>
      </c>
      <c r="K136" s="71">
        <f>+'RPD DKP'!AX140</f>
        <v>3125000</v>
      </c>
      <c r="L136" s="71">
        <f>+'RPD DKP'!BC140</f>
        <v>3125000</v>
      </c>
      <c r="M136" s="71">
        <f>+'RPD DKP'!BH140</f>
        <v>3125000</v>
      </c>
      <c r="N136" s="71">
        <f>+'RPD DKP'!BM140</f>
        <v>3125000</v>
      </c>
      <c r="O136" s="71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idden="1" outlineLevel="1" x14ac:dyDescent="0.3">
      <c r="A137" s="8"/>
      <c r="B137" s="24" t="s">
        <v>29</v>
      </c>
      <c r="C137" s="71">
        <f>+'RPD DKP'!J141</f>
        <v>1875000</v>
      </c>
      <c r="D137" s="71">
        <f>+'RPD DKP'!O141</f>
        <v>1875000</v>
      </c>
      <c r="E137" s="71">
        <f>+'RPD DKP'!T141</f>
        <v>1875000</v>
      </c>
      <c r="F137" s="71">
        <f>+'RPD DKP'!Y141</f>
        <v>1875000</v>
      </c>
      <c r="G137" s="71">
        <f>+'RPD DKP'!AD141</f>
        <v>1875000</v>
      </c>
      <c r="H137" s="71">
        <f>+'RPD DKP'!AI141</f>
        <v>1875000</v>
      </c>
      <c r="I137" s="71">
        <f>+'RPD DKP'!AN141</f>
        <v>1875000</v>
      </c>
      <c r="J137" s="71">
        <f>+'RPD DKP'!AS141</f>
        <v>1875000</v>
      </c>
      <c r="K137" s="71">
        <f>+'RPD DKP'!AX141</f>
        <v>1875000</v>
      </c>
      <c r="L137" s="71">
        <f>+'RPD DKP'!BC141</f>
        <v>1875000</v>
      </c>
      <c r="M137" s="71">
        <f>+'RPD DKP'!BH141</f>
        <v>1875000</v>
      </c>
      <c r="N137" s="71">
        <f>+'RPD DKP'!BM141</f>
        <v>1875000</v>
      </c>
      <c r="O137" s="71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idden="1" outlineLevel="1" x14ac:dyDescent="0.3">
      <c r="A138" s="8"/>
      <c r="B138" s="24" t="s">
        <v>30</v>
      </c>
      <c r="C138" s="71">
        <f>+'RPD DKP'!J142</f>
        <v>1250000</v>
      </c>
      <c r="D138" s="71">
        <f>+'RPD DKP'!O142</f>
        <v>1250000</v>
      </c>
      <c r="E138" s="71">
        <f>+'RPD DKP'!T142</f>
        <v>1250000</v>
      </c>
      <c r="F138" s="71">
        <f>+'RPD DKP'!Y142</f>
        <v>1250000</v>
      </c>
      <c r="G138" s="71">
        <f>+'RPD DKP'!AD142</f>
        <v>1250000</v>
      </c>
      <c r="H138" s="71">
        <f>+'RPD DKP'!AI142</f>
        <v>1250000</v>
      </c>
      <c r="I138" s="71">
        <f>+'RPD DKP'!AN142</f>
        <v>1250000</v>
      </c>
      <c r="J138" s="71">
        <f>+'RPD DKP'!AS142</f>
        <v>1250000</v>
      </c>
      <c r="K138" s="71">
        <f>+'RPD DKP'!AX142</f>
        <v>1250000</v>
      </c>
      <c r="L138" s="71">
        <f>+'RPD DKP'!BC142</f>
        <v>1250000</v>
      </c>
      <c r="M138" s="71">
        <f>+'RPD DKP'!BH142</f>
        <v>1250000</v>
      </c>
      <c r="N138" s="71">
        <f>+'RPD DKP'!BM142</f>
        <v>1250000</v>
      </c>
      <c r="O138" s="71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idden="1" outlineLevel="1" x14ac:dyDescent="0.3">
      <c r="A139" s="8"/>
      <c r="B139" s="24" t="s">
        <v>31</v>
      </c>
      <c r="C139" s="71">
        <f>+'RPD DKP'!J143</f>
        <v>800000</v>
      </c>
      <c r="D139" s="71">
        <f>+'RPD DKP'!O143</f>
        <v>800000</v>
      </c>
      <c r="E139" s="71">
        <f>+'RPD DKP'!T143</f>
        <v>800000</v>
      </c>
      <c r="F139" s="71">
        <f>+'RPD DKP'!Y143</f>
        <v>800000</v>
      </c>
      <c r="G139" s="71">
        <f>+'RPD DKP'!AD143</f>
        <v>800000</v>
      </c>
      <c r="H139" s="71">
        <f>+'RPD DKP'!AI143</f>
        <v>800000</v>
      </c>
      <c r="I139" s="71">
        <f>+'RPD DKP'!AN143</f>
        <v>800000</v>
      </c>
      <c r="J139" s="71">
        <f>+'RPD DKP'!AS143</f>
        <v>800000</v>
      </c>
      <c r="K139" s="71">
        <f>+'RPD DKP'!AX143</f>
        <v>800000</v>
      </c>
      <c r="L139" s="71">
        <f>+'RPD DKP'!BC143</f>
        <v>800000</v>
      </c>
      <c r="M139" s="71">
        <f>+'RPD DKP'!BH143</f>
        <v>800000</v>
      </c>
      <c r="N139" s="71">
        <f>+'RPD DKP'!BM143</f>
        <v>800000</v>
      </c>
      <c r="O139" s="71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s="69" customFormat="1" collapsed="1" x14ac:dyDescent="0.3">
      <c r="A140" s="8">
        <v>11</v>
      </c>
      <c r="B140" s="24" t="s">
        <v>41</v>
      </c>
      <c r="C140" s="71">
        <f>+C141</f>
        <v>10027500</v>
      </c>
      <c r="D140" s="71">
        <f t="shared" ref="D140" si="110">+D141</f>
        <v>10027500</v>
      </c>
      <c r="E140" s="71">
        <f t="shared" ref="E140" si="111">+E141</f>
        <v>20055000</v>
      </c>
      <c r="F140" s="71">
        <f t="shared" ref="F140" si="112">+F141</f>
        <v>20055000</v>
      </c>
      <c r="G140" s="71">
        <f t="shared" ref="G140" si="113">+G141</f>
        <v>20055000</v>
      </c>
      <c r="H140" s="71">
        <f t="shared" ref="H140" si="114">+H141</f>
        <v>20055000</v>
      </c>
      <c r="I140" s="71">
        <f t="shared" ref="I140" si="115">+I141</f>
        <v>20055000</v>
      </c>
      <c r="J140" s="71">
        <f t="shared" ref="J140" si="116">+J141</f>
        <v>20055000</v>
      </c>
      <c r="K140" s="71">
        <f t="shared" ref="K140" si="117">+K141</f>
        <v>20055000</v>
      </c>
      <c r="L140" s="71">
        <f t="shared" ref="L140" si="118">+L141</f>
        <v>20055000</v>
      </c>
      <c r="M140" s="71">
        <f t="shared" ref="M140" si="119">+M141</f>
        <v>10027500</v>
      </c>
      <c r="N140" s="71">
        <f t="shared" ref="N140" si="120">+N141</f>
        <v>10027500</v>
      </c>
      <c r="O140" s="71">
        <f>SUM(C140:N140)</f>
        <v>200550000</v>
      </c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idden="1" outlineLevel="1" x14ac:dyDescent="0.3">
      <c r="A141" s="8"/>
      <c r="B141" s="24" t="s">
        <v>19</v>
      </c>
      <c r="C141" s="71">
        <f>SUM(C142:C147)</f>
        <v>10027500</v>
      </c>
      <c r="D141" s="71">
        <f t="shared" ref="D141:N141" si="121">SUM(D142:D147)</f>
        <v>10027500</v>
      </c>
      <c r="E141" s="71">
        <f t="shared" si="121"/>
        <v>20055000</v>
      </c>
      <c r="F141" s="71">
        <f t="shared" si="121"/>
        <v>20055000</v>
      </c>
      <c r="G141" s="71">
        <f t="shared" si="121"/>
        <v>20055000</v>
      </c>
      <c r="H141" s="71">
        <f t="shared" si="121"/>
        <v>20055000</v>
      </c>
      <c r="I141" s="71">
        <f t="shared" si="121"/>
        <v>20055000</v>
      </c>
      <c r="J141" s="71">
        <f t="shared" si="121"/>
        <v>20055000</v>
      </c>
      <c r="K141" s="71">
        <f t="shared" si="121"/>
        <v>20055000</v>
      </c>
      <c r="L141" s="71">
        <f t="shared" si="121"/>
        <v>20055000</v>
      </c>
      <c r="M141" s="71">
        <f t="shared" si="121"/>
        <v>10027500</v>
      </c>
      <c r="N141" s="71">
        <f t="shared" si="121"/>
        <v>10027500</v>
      </c>
      <c r="O141" s="71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idden="1" outlineLevel="1" x14ac:dyDescent="0.3">
      <c r="A142" s="8"/>
      <c r="B142" s="24" t="s">
        <v>20</v>
      </c>
      <c r="C142" s="71">
        <f>+'RPD DKP'!J146</f>
        <v>3150000</v>
      </c>
      <c r="D142" s="71">
        <f>+'RPD DKP'!O146</f>
        <v>3150000</v>
      </c>
      <c r="E142" s="71">
        <f>+'RPD DKP'!T146</f>
        <v>6300000</v>
      </c>
      <c r="F142" s="71">
        <f>+'RPD DKP'!Y146</f>
        <v>6300000</v>
      </c>
      <c r="G142" s="71">
        <f>+'RPD DKP'!AD146</f>
        <v>6300000</v>
      </c>
      <c r="H142" s="71">
        <f>+'RPD DKP'!AI146</f>
        <v>6300000</v>
      </c>
      <c r="I142" s="71">
        <f>+'RPD DKP'!AN146</f>
        <v>6300000</v>
      </c>
      <c r="J142" s="71">
        <f>+'RPD DKP'!AS146</f>
        <v>6300000</v>
      </c>
      <c r="K142" s="71">
        <f>+'RPD DKP'!AX146</f>
        <v>6300000</v>
      </c>
      <c r="L142" s="71">
        <f>+'RPD DKP'!BC146</f>
        <v>6300000</v>
      </c>
      <c r="M142" s="71">
        <f>+'RPD DKP'!BH146</f>
        <v>3150000</v>
      </c>
      <c r="N142" s="71">
        <f>+'RPD DKP'!BM146</f>
        <v>3150000</v>
      </c>
      <c r="O142" s="71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idden="1" outlineLevel="1" x14ac:dyDescent="0.3">
      <c r="A143" s="8"/>
      <c r="B143" s="24" t="s">
        <v>21</v>
      </c>
      <c r="C143" s="71">
        <f>+'RPD DKP'!J147</f>
        <v>5700000</v>
      </c>
      <c r="D143" s="71">
        <f>+'RPD DKP'!O147</f>
        <v>5700000</v>
      </c>
      <c r="E143" s="71">
        <f>+'RPD DKP'!T147</f>
        <v>11400000</v>
      </c>
      <c r="F143" s="71">
        <f>+'RPD DKP'!Y147</f>
        <v>11400000</v>
      </c>
      <c r="G143" s="71">
        <f>+'RPD DKP'!AD147</f>
        <v>11400000</v>
      </c>
      <c r="H143" s="71">
        <f>+'RPD DKP'!AI147</f>
        <v>11400000</v>
      </c>
      <c r="I143" s="71">
        <f>+'RPD DKP'!AN147</f>
        <v>11400000</v>
      </c>
      <c r="J143" s="71">
        <f>+'RPD DKP'!AS147</f>
        <v>11400000</v>
      </c>
      <c r="K143" s="71">
        <f>+'RPD DKP'!AX147</f>
        <v>11400000</v>
      </c>
      <c r="L143" s="71">
        <f>+'RPD DKP'!BC147</f>
        <v>11400000</v>
      </c>
      <c r="M143" s="71">
        <f>+'RPD DKP'!BH147</f>
        <v>5700000</v>
      </c>
      <c r="N143" s="71">
        <f>+'RPD DKP'!BM147</f>
        <v>5700000</v>
      </c>
      <c r="O143" s="71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idden="1" outlineLevel="1" x14ac:dyDescent="0.3">
      <c r="A144" s="8"/>
      <c r="B144" s="24" t="s">
        <v>22</v>
      </c>
      <c r="C144" s="71">
        <f>+'RPD DKP'!J148</f>
        <v>0</v>
      </c>
      <c r="D144" s="71">
        <f>+'RPD DKP'!O148</f>
        <v>0</v>
      </c>
      <c r="E144" s="71">
        <f>+'RPD DKP'!T148</f>
        <v>0</v>
      </c>
      <c r="F144" s="71">
        <f>+'RPD DKP'!Y148</f>
        <v>0</v>
      </c>
      <c r="G144" s="71">
        <f>+'RPD DKP'!AD148</f>
        <v>0</v>
      </c>
      <c r="H144" s="71">
        <f>+'RPD DKP'!AI148</f>
        <v>0</v>
      </c>
      <c r="I144" s="71">
        <f>+'RPD DKP'!AN148</f>
        <v>0</v>
      </c>
      <c r="J144" s="71">
        <f>+'RPD DKP'!AS148</f>
        <v>0</v>
      </c>
      <c r="K144" s="71">
        <f>+'RPD DKP'!AX148</f>
        <v>0</v>
      </c>
      <c r="L144" s="71">
        <f>+'RPD DKP'!BC148</f>
        <v>0</v>
      </c>
      <c r="M144" s="71">
        <f>+'RPD DKP'!BH148</f>
        <v>0</v>
      </c>
      <c r="N144" s="71">
        <f>+'RPD DKP'!BM148</f>
        <v>0</v>
      </c>
      <c r="O144" s="71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idden="1" outlineLevel="1" x14ac:dyDescent="0.3">
      <c r="A145" s="8"/>
      <c r="B145" s="24" t="s">
        <v>23</v>
      </c>
      <c r="C145" s="71">
        <f>+'RPD DKP'!J149</f>
        <v>190000</v>
      </c>
      <c r="D145" s="71">
        <f>+'RPD DKP'!O149</f>
        <v>190000</v>
      </c>
      <c r="E145" s="71">
        <f>+'RPD DKP'!T149</f>
        <v>380000</v>
      </c>
      <c r="F145" s="71">
        <f>+'RPD DKP'!Y149</f>
        <v>380000</v>
      </c>
      <c r="G145" s="71">
        <f>+'RPD DKP'!AD149</f>
        <v>380000</v>
      </c>
      <c r="H145" s="71">
        <f>+'RPD DKP'!AI149</f>
        <v>380000</v>
      </c>
      <c r="I145" s="71">
        <f>+'RPD DKP'!AN149</f>
        <v>380000</v>
      </c>
      <c r="J145" s="71">
        <f>+'RPD DKP'!AS149</f>
        <v>380000</v>
      </c>
      <c r="K145" s="71">
        <f>+'RPD DKP'!AX149</f>
        <v>380000</v>
      </c>
      <c r="L145" s="71">
        <f>+'RPD DKP'!BC149</f>
        <v>380000</v>
      </c>
      <c r="M145" s="71">
        <f>+'RPD DKP'!BH149</f>
        <v>190000</v>
      </c>
      <c r="N145" s="71">
        <f>+'RPD DKP'!BM149</f>
        <v>190000</v>
      </c>
      <c r="O145" s="71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idden="1" outlineLevel="1" x14ac:dyDescent="0.3">
      <c r="A146" s="8"/>
      <c r="B146" s="24" t="s">
        <v>24</v>
      </c>
      <c r="C146" s="71">
        <f>+'RPD DKP'!J150</f>
        <v>800000</v>
      </c>
      <c r="D146" s="71">
        <f>+'RPD DKP'!O150</f>
        <v>800000</v>
      </c>
      <c r="E146" s="71">
        <f>+'RPD DKP'!T150</f>
        <v>1600000</v>
      </c>
      <c r="F146" s="71">
        <f>+'RPD DKP'!Y150</f>
        <v>1600000</v>
      </c>
      <c r="G146" s="71">
        <f>+'RPD DKP'!AD150</f>
        <v>1600000</v>
      </c>
      <c r="H146" s="71">
        <f>+'RPD DKP'!AI150</f>
        <v>1600000</v>
      </c>
      <c r="I146" s="71">
        <f>+'RPD DKP'!AN150</f>
        <v>1600000</v>
      </c>
      <c r="J146" s="71">
        <f>+'RPD DKP'!AS150</f>
        <v>1600000</v>
      </c>
      <c r="K146" s="71">
        <f>+'RPD DKP'!AX150</f>
        <v>1600000</v>
      </c>
      <c r="L146" s="71">
        <f>+'RPD DKP'!BC150</f>
        <v>1600000</v>
      </c>
      <c r="M146" s="71">
        <f>+'RPD DKP'!BH150</f>
        <v>800000</v>
      </c>
      <c r="N146" s="71">
        <f>+'RPD DKP'!BM150</f>
        <v>800000</v>
      </c>
      <c r="O146" s="71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idden="1" outlineLevel="1" x14ac:dyDescent="0.3">
      <c r="A147" s="8"/>
      <c r="B147" s="24" t="s">
        <v>25</v>
      </c>
      <c r="C147" s="71">
        <f>+'RPD DKP'!J151</f>
        <v>187500</v>
      </c>
      <c r="D147" s="71">
        <f>+'RPD DKP'!O151</f>
        <v>187500</v>
      </c>
      <c r="E147" s="71">
        <f>+'RPD DKP'!T151</f>
        <v>375000</v>
      </c>
      <c r="F147" s="71">
        <f>+'RPD DKP'!Y151</f>
        <v>375000</v>
      </c>
      <c r="G147" s="71">
        <f>+'RPD DKP'!AD151</f>
        <v>375000</v>
      </c>
      <c r="H147" s="71">
        <f>+'RPD DKP'!AI151</f>
        <v>375000</v>
      </c>
      <c r="I147" s="71">
        <f>+'RPD DKP'!AN151</f>
        <v>375000</v>
      </c>
      <c r="J147" s="71">
        <f>+'RPD DKP'!AS151</f>
        <v>375000</v>
      </c>
      <c r="K147" s="71">
        <f>+'RPD DKP'!AX151</f>
        <v>375000</v>
      </c>
      <c r="L147" s="71">
        <f>+'RPD DKP'!BC151</f>
        <v>375000</v>
      </c>
      <c r="M147" s="71">
        <f>+'RPD DKP'!BH151</f>
        <v>187500</v>
      </c>
      <c r="N147" s="71">
        <f>+'RPD DKP'!BM151</f>
        <v>187500</v>
      </c>
      <c r="O147" s="71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idden="1" outlineLevel="1" x14ac:dyDescent="0.3">
      <c r="A148" s="8"/>
      <c r="B148" s="24" t="s">
        <v>26</v>
      </c>
      <c r="C148" s="71">
        <f>+'RPD DKP'!J152</f>
        <v>4850000</v>
      </c>
      <c r="D148" s="71">
        <f>+'RPD DKP'!O152</f>
        <v>4850000</v>
      </c>
      <c r="E148" s="71">
        <f>+'RPD DKP'!T152</f>
        <v>9700000</v>
      </c>
      <c r="F148" s="71">
        <f>+'RPD DKP'!Y152</f>
        <v>9700000</v>
      </c>
      <c r="G148" s="71">
        <f>+'RPD DKP'!AD152</f>
        <v>9700000</v>
      </c>
      <c r="H148" s="71">
        <f>+'RPD DKP'!AI152</f>
        <v>9700000</v>
      </c>
      <c r="I148" s="71">
        <f>+'RPD DKP'!AN152</f>
        <v>9700000</v>
      </c>
      <c r="J148" s="71">
        <f>+'RPD DKP'!AS152</f>
        <v>9700000</v>
      </c>
      <c r="K148" s="71">
        <f>+'RPD DKP'!AX152</f>
        <v>9700000</v>
      </c>
      <c r="L148" s="71">
        <f>+'RPD DKP'!BC152</f>
        <v>9700000</v>
      </c>
      <c r="M148" s="71">
        <f>+'RPD DKP'!BH152</f>
        <v>4850000</v>
      </c>
      <c r="N148" s="71">
        <f>+'RPD DKP'!BM152</f>
        <v>4850000</v>
      </c>
      <c r="O148" s="71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idden="1" outlineLevel="1" x14ac:dyDescent="0.3">
      <c r="A149" s="8"/>
      <c r="B149" s="24" t="s">
        <v>28</v>
      </c>
      <c r="C149" s="71">
        <f>+'RPD DKP'!J153</f>
        <v>2250000</v>
      </c>
      <c r="D149" s="71">
        <f>+'RPD DKP'!O153</f>
        <v>2250000</v>
      </c>
      <c r="E149" s="71">
        <f>+'RPD DKP'!T153</f>
        <v>4500000</v>
      </c>
      <c r="F149" s="71">
        <f>+'RPD DKP'!Y153</f>
        <v>4500000</v>
      </c>
      <c r="G149" s="71">
        <f>+'RPD DKP'!AD153</f>
        <v>4500000</v>
      </c>
      <c r="H149" s="71">
        <f>+'RPD DKP'!AI153</f>
        <v>4500000</v>
      </c>
      <c r="I149" s="71">
        <f>+'RPD DKP'!AN153</f>
        <v>4500000</v>
      </c>
      <c r="J149" s="71">
        <f>+'RPD DKP'!AS153</f>
        <v>4500000</v>
      </c>
      <c r="K149" s="71">
        <f>+'RPD DKP'!AX153</f>
        <v>4500000</v>
      </c>
      <c r="L149" s="71">
        <f>+'RPD DKP'!BC153</f>
        <v>4500000</v>
      </c>
      <c r="M149" s="71">
        <f>+'RPD DKP'!BH153</f>
        <v>2250000</v>
      </c>
      <c r="N149" s="71">
        <f>+'RPD DKP'!BM153</f>
        <v>2250000</v>
      </c>
      <c r="O149" s="71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idden="1" outlineLevel="1" x14ac:dyDescent="0.3">
      <c r="A150" s="8"/>
      <c r="B150" s="24" t="s">
        <v>29</v>
      </c>
      <c r="C150" s="71">
        <f>+'RPD DKP'!J154</f>
        <v>1250000</v>
      </c>
      <c r="D150" s="71">
        <f>+'RPD DKP'!O154</f>
        <v>1250000</v>
      </c>
      <c r="E150" s="71">
        <f>+'RPD DKP'!T154</f>
        <v>2500000</v>
      </c>
      <c r="F150" s="71">
        <f>+'RPD DKP'!Y154</f>
        <v>2500000</v>
      </c>
      <c r="G150" s="71">
        <f>+'RPD DKP'!AD154</f>
        <v>2500000</v>
      </c>
      <c r="H150" s="71">
        <f>+'RPD DKP'!AI154</f>
        <v>2500000</v>
      </c>
      <c r="I150" s="71">
        <f>+'RPD DKP'!AN154</f>
        <v>2500000</v>
      </c>
      <c r="J150" s="71">
        <f>+'RPD DKP'!AS154</f>
        <v>2500000</v>
      </c>
      <c r="K150" s="71">
        <f>+'RPD DKP'!AX154</f>
        <v>2500000</v>
      </c>
      <c r="L150" s="71">
        <f>+'RPD DKP'!BC154</f>
        <v>2500000</v>
      </c>
      <c r="M150" s="71">
        <f>+'RPD DKP'!BH154</f>
        <v>1250000</v>
      </c>
      <c r="N150" s="71">
        <f>+'RPD DKP'!BM154</f>
        <v>1250000</v>
      </c>
      <c r="O150" s="71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idden="1" outlineLevel="1" x14ac:dyDescent="0.3">
      <c r="A151" s="8"/>
      <c r="B151" s="24" t="s">
        <v>30</v>
      </c>
      <c r="C151" s="71">
        <f>+'RPD DKP'!J155</f>
        <v>750000</v>
      </c>
      <c r="D151" s="71">
        <f>+'RPD DKP'!O155</f>
        <v>750000</v>
      </c>
      <c r="E151" s="71">
        <f>+'RPD DKP'!T155</f>
        <v>1500000</v>
      </c>
      <c r="F151" s="71">
        <f>+'RPD DKP'!Y155</f>
        <v>1500000</v>
      </c>
      <c r="G151" s="71">
        <f>+'RPD DKP'!AD155</f>
        <v>1500000</v>
      </c>
      <c r="H151" s="71">
        <f>+'RPD DKP'!AI155</f>
        <v>1500000</v>
      </c>
      <c r="I151" s="71">
        <f>+'RPD DKP'!AN155</f>
        <v>1500000</v>
      </c>
      <c r="J151" s="71">
        <f>+'RPD DKP'!AS155</f>
        <v>1500000</v>
      </c>
      <c r="K151" s="71">
        <f>+'RPD DKP'!AX155</f>
        <v>1500000</v>
      </c>
      <c r="L151" s="71">
        <f>+'RPD DKP'!BC155</f>
        <v>1500000</v>
      </c>
      <c r="M151" s="71">
        <f>+'RPD DKP'!BH155</f>
        <v>750000</v>
      </c>
      <c r="N151" s="71">
        <f>+'RPD DKP'!BM155</f>
        <v>750000</v>
      </c>
      <c r="O151" s="71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idden="1" outlineLevel="1" x14ac:dyDescent="0.3">
      <c r="A152" s="8"/>
      <c r="B152" s="24" t="s">
        <v>31</v>
      </c>
      <c r="C152" s="71">
        <f>+'RPD DKP'!J156</f>
        <v>600000</v>
      </c>
      <c r="D152" s="71">
        <f>+'RPD DKP'!O156</f>
        <v>600000</v>
      </c>
      <c r="E152" s="71">
        <f>+'RPD DKP'!T156</f>
        <v>1200000</v>
      </c>
      <c r="F152" s="71">
        <f>+'RPD DKP'!Y156</f>
        <v>1200000</v>
      </c>
      <c r="G152" s="71">
        <f>+'RPD DKP'!AD156</f>
        <v>1200000</v>
      </c>
      <c r="H152" s="71">
        <f>+'RPD DKP'!AI156</f>
        <v>1200000</v>
      </c>
      <c r="I152" s="71">
        <f>+'RPD DKP'!AN156</f>
        <v>1200000</v>
      </c>
      <c r="J152" s="71">
        <f>+'RPD DKP'!AS156</f>
        <v>1200000</v>
      </c>
      <c r="K152" s="71">
        <f>+'RPD DKP'!AX156</f>
        <v>1200000</v>
      </c>
      <c r="L152" s="71">
        <f>+'RPD DKP'!BC156</f>
        <v>1200000</v>
      </c>
      <c r="M152" s="71">
        <f>+'RPD DKP'!BH156</f>
        <v>600000</v>
      </c>
      <c r="N152" s="71">
        <f>+'RPD DKP'!BM156</f>
        <v>600000</v>
      </c>
      <c r="O152" s="71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s="69" customFormat="1" collapsed="1" x14ac:dyDescent="0.3">
      <c r="A153" s="8">
        <v>12</v>
      </c>
      <c r="B153" s="24" t="s">
        <v>42</v>
      </c>
      <c r="C153" s="71">
        <f>+C154</f>
        <v>9577500</v>
      </c>
      <c r="D153" s="71">
        <f t="shared" ref="D153" si="122">+D154</f>
        <v>9577500</v>
      </c>
      <c r="E153" s="71">
        <f t="shared" ref="E153" si="123">+E154</f>
        <v>19155000</v>
      </c>
      <c r="F153" s="71">
        <f t="shared" ref="F153" si="124">+F154</f>
        <v>19155000</v>
      </c>
      <c r="G153" s="71">
        <f t="shared" ref="G153" si="125">+G154</f>
        <v>19155000</v>
      </c>
      <c r="H153" s="71">
        <f t="shared" ref="H153" si="126">+H154</f>
        <v>19155000</v>
      </c>
      <c r="I153" s="71">
        <f t="shared" ref="I153" si="127">+I154</f>
        <v>19155000</v>
      </c>
      <c r="J153" s="71">
        <f t="shared" ref="J153" si="128">+J154</f>
        <v>19155000</v>
      </c>
      <c r="K153" s="71">
        <f t="shared" ref="K153" si="129">+K154</f>
        <v>19155000</v>
      </c>
      <c r="L153" s="71">
        <f t="shared" ref="L153" si="130">+L154</f>
        <v>19155000</v>
      </c>
      <c r="M153" s="71">
        <f t="shared" ref="M153" si="131">+M154</f>
        <v>9577500</v>
      </c>
      <c r="N153" s="71">
        <f t="shared" ref="N153" si="132">+N154</f>
        <v>9577500</v>
      </c>
      <c r="O153" s="71">
        <f>SUM(C153:N153)</f>
        <v>191550000</v>
      </c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idden="1" outlineLevel="1" x14ac:dyDescent="0.3">
      <c r="A154" s="8"/>
      <c r="B154" s="24" t="s">
        <v>19</v>
      </c>
      <c r="C154" s="71">
        <f>SUM(C155:C160)</f>
        <v>9577500</v>
      </c>
      <c r="D154" s="71">
        <f t="shared" ref="D154:N154" si="133">SUM(D155:D160)</f>
        <v>9577500</v>
      </c>
      <c r="E154" s="71">
        <f t="shared" si="133"/>
        <v>19155000</v>
      </c>
      <c r="F154" s="71">
        <f t="shared" si="133"/>
        <v>19155000</v>
      </c>
      <c r="G154" s="71">
        <f t="shared" si="133"/>
        <v>19155000</v>
      </c>
      <c r="H154" s="71">
        <f t="shared" si="133"/>
        <v>19155000</v>
      </c>
      <c r="I154" s="71">
        <f t="shared" si="133"/>
        <v>19155000</v>
      </c>
      <c r="J154" s="71">
        <f t="shared" si="133"/>
        <v>19155000</v>
      </c>
      <c r="K154" s="71">
        <f t="shared" si="133"/>
        <v>19155000</v>
      </c>
      <c r="L154" s="71">
        <f t="shared" si="133"/>
        <v>19155000</v>
      </c>
      <c r="M154" s="71">
        <f t="shared" si="133"/>
        <v>9577500</v>
      </c>
      <c r="N154" s="71">
        <f t="shared" si="133"/>
        <v>9577500</v>
      </c>
      <c r="O154" s="71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idden="1" outlineLevel="1" x14ac:dyDescent="0.3">
      <c r="A155" s="8"/>
      <c r="B155" s="24" t="s">
        <v>20</v>
      </c>
      <c r="C155" s="71">
        <f>+'RPD DKP'!J159</f>
        <v>1200000</v>
      </c>
      <c r="D155" s="71">
        <f>+'RPD DKP'!O159</f>
        <v>1200000</v>
      </c>
      <c r="E155" s="71">
        <f>+'RPD DKP'!T159</f>
        <v>2400000</v>
      </c>
      <c r="F155" s="71">
        <f>+'RPD DKP'!Y159</f>
        <v>2400000</v>
      </c>
      <c r="G155" s="71">
        <f>+'RPD DKP'!AD159</f>
        <v>2400000</v>
      </c>
      <c r="H155" s="71">
        <f>+'RPD DKP'!AI159</f>
        <v>2400000</v>
      </c>
      <c r="I155" s="71">
        <f>+'RPD DKP'!AN159</f>
        <v>2400000</v>
      </c>
      <c r="J155" s="71">
        <f>+'RPD DKP'!AS159</f>
        <v>2400000</v>
      </c>
      <c r="K155" s="71">
        <f>+'RPD DKP'!AX159</f>
        <v>2400000</v>
      </c>
      <c r="L155" s="71">
        <f>+'RPD DKP'!BC159</f>
        <v>2400000</v>
      </c>
      <c r="M155" s="71">
        <f>+'RPD DKP'!BH159</f>
        <v>1200000</v>
      </c>
      <c r="N155" s="71">
        <f>+'RPD DKP'!BM159</f>
        <v>1200000</v>
      </c>
      <c r="O155" s="71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idden="1" outlineLevel="1" x14ac:dyDescent="0.3">
      <c r="A156" s="8"/>
      <c r="B156" s="24" t="s">
        <v>21</v>
      </c>
      <c r="C156" s="71">
        <f>+'RPD DKP'!J160</f>
        <v>7200000</v>
      </c>
      <c r="D156" s="71">
        <f>+'RPD DKP'!O160</f>
        <v>7200000</v>
      </c>
      <c r="E156" s="71">
        <f>+'RPD DKP'!T160</f>
        <v>14400000</v>
      </c>
      <c r="F156" s="71">
        <f>+'RPD DKP'!Y160</f>
        <v>14400000</v>
      </c>
      <c r="G156" s="71">
        <f>+'RPD DKP'!AD160</f>
        <v>14400000</v>
      </c>
      <c r="H156" s="71">
        <f>+'RPD DKP'!AI160</f>
        <v>14400000</v>
      </c>
      <c r="I156" s="71">
        <f>+'RPD DKP'!AN160</f>
        <v>14400000</v>
      </c>
      <c r="J156" s="71">
        <f>+'RPD DKP'!AS160</f>
        <v>14400000</v>
      </c>
      <c r="K156" s="71">
        <f>+'RPD DKP'!AX160</f>
        <v>14400000</v>
      </c>
      <c r="L156" s="71">
        <f>+'RPD DKP'!BC160</f>
        <v>14400000</v>
      </c>
      <c r="M156" s="71">
        <f>+'RPD DKP'!BH160</f>
        <v>7200000</v>
      </c>
      <c r="N156" s="71">
        <f>+'RPD DKP'!BM160</f>
        <v>7200000</v>
      </c>
      <c r="O156" s="71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idden="1" outlineLevel="1" x14ac:dyDescent="0.3">
      <c r="A157" s="8"/>
      <c r="B157" s="24" t="s">
        <v>22</v>
      </c>
      <c r="C157" s="71">
        <f>+'RPD DKP'!J161</f>
        <v>0</v>
      </c>
      <c r="D157" s="71">
        <f>+'RPD DKP'!O161</f>
        <v>0</v>
      </c>
      <c r="E157" s="71">
        <f>+'RPD DKP'!T161</f>
        <v>0</v>
      </c>
      <c r="F157" s="71">
        <f>+'RPD DKP'!Y161</f>
        <v>0</v>
      </c>
      <c r="G157" s="71">
        <f>+'RPD DKP'!AD161</f>
        <v>0</v>
      </c>
      <c r="H157" s="71">
        <f>+'RPD DKP'!AI161</f>
        <v>0</v>
      </c>
      <c r="I157" s="71">
        <f>+'RPD DKP'!AN161</f>
        <v>0</v>
      </c>
      <c r="J157" s="71">
        <f>+'RPD DKP'!AS161</f>
        <v>0</v>
      </c>
      <c r="K157" s="71">
        <f>+'RPD DKP'!AX161</f>
        <v>0</v>
      </c>
      <c r="L157" s="71">
        <f>+'RPD DKP'!BC161</f>
        <v>0</v>
      </c>
      <c r="M157" s="71">
        <f>+'RPD DKP'!BH161</f>
        <v>0</v>
      </c>
      <c r="N157" s="71">
        <f>+'RPD DKP'!BM161</f>
        <v>0</v>
      </c>
      <c r="O157" s="71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idden="1" outlineLevel="1" x14ac:dyDescent="0.3">
      <c r="A158" s="8"/>
      <c r="B158" s="24" t="s">
        <v>23</v>
      </c>
      <c r="C158" s="71">
        <f>+'RPD DKP'!J162</f>
        <v>190000</v>
      </c>
      <c r="D158" s="71">
        <f>+'RPD DKP'!O162</f>
        <v>190000</v>
      </c>
      <c r="E158" s="71">
        <f>+'RPD DKP'!T162</f>
        <v>380000</v>
      </c>
      <c r="F158" s="71">
        <f>+'RPD DKP'!Y162</f>
        <v>380000</v>
      </c>
      <c r="G158" s="71">
        <f>+'RPD DKP'!AD162</f>
        <v>380000</v>
      </c>
      <c r="H158" s="71">
        <f>+'RPD DKP'!AI162</f>
        <v>380000</v>
      </c>
      <c r="I158" s="71">
        <f>+'RPD DKP'!AN162</f>
        <v>380000</v>
      </c>
      <c r="J158" s="71">
        <f>+'RPD DKP'!AS162</f>
        <v>380000</v>
      </c>
      <c r="K158" s="71">
        <f>+'RPD DKP'!AX162</f>
        <v>380000</v>
      </c>
      <c r="L158" s="71">
        <f>+'RPD DKP'!BC162</f>
        <v>380000</v>
      </c>
      <c r="M158" s="71">
        <f>+'RPD DKP'!BH162</f>
        <v>190000</v>
      </c>
      <c r="N158" s="71">
        <f>+'RPD DKP'!BM162</f>
        <v>190000</v>
      </c>
      <c r="O158" s="71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idden="1" outlineLevel="1" x14ac:dyDescent="0.3">
      <c r="A159" s="8"/>
      <c r="B159" s="24" t="s">
        <v>24</v>
      </c>
      <c r="C159" s="71">
        <f>+'RPD DKP'!J163</f>
        <v>800000</v>
      </c>
      <c r="D159" s="71">
        <f>+'RPD DKP'!O163</f>
        <v>800000</v>
      </c>
      <c r="E159" s="71">
        <f>+'RPD DKP'!T163</f>
        <v>1600000</v>
      </c>
      <c r="F159" s="71">
        <f>+'RPD DKP'!Y163</f>
        <v>1600000</v>
      </c>
      <c r="G159" s="71">
        <f>+'RPD DKP'!AD163</f>
        <v>1600000</v>
      </c>
      <c r="H159" s="71">
        <f>+'RPD DKP'!AI163</f>
        <v>1600000</v>
      </c>
      <c r="I159" s="71">
        <f>+'RPD DKP'!AN163</f>
        <v>1600000</v>
      </c>
      <c r="J159" s="71">
        <f>+'RPD DKP'!AS163</f>
        <v>1600000</v>
      </c>
      <c r="K159" s="71">
        <f>+'RPD DKP'!AX163</f>
        <v>1600000</v>
      </c>
      <c r="L159" s="71">
        <f>+'RPD DKP'!BC163</f>
        <v>1600000</v>
      </c>
      <c r="M159" s="71">
        <f>+'RPD DKP'!BH163</f>
        <v>800000</v>
      </c>
      <c r="N159" s="71">
        <f>+'RPD DKP'!BM163</f>
        <v>800000</v>
      </c>
      <c r="O159" s="71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idden="1" outlineLevel="1" x14ac:dyDescent="0.3">
      <c r="A160" s="8"/>
      <c r="B160" s="24" t="s">
        <v>25</v>
      </c>
      <c r="C160" s="71">
        <f>+'RPD DKP'!J164</f>
        <v>187500</v>
      </c>
      <c r="D160" s="71">
        <f>+'RPD DKP'!O164</f>
        <v>187500</v>
      </c>
      <c r="E160" s="71">
        <f>+'RPD DKP'!T164</f>
        <v>375000</v>
      </c>
      <c r="F160" s="71">
        <f>+'RPD DKP'!Y164</f>
        <v>375000</v>
      </c>
      <c r="G160" s="71">
        <f>+'RPD DKP'!AD164</f>
        <v>375000</v>
      </c>
      <c r="H160" s="71">
        <f>+'RPD DKP'!AI164</f>
        <v>375000</v>
      </c>
      <c r="I160" s="71">
        <f>+'RPD DKP'!AN164</f>
        <v>375000</v>
      </c>
      <c r="J160" s="71">
        <f>+'RPD DKP'!AS164</f>
        <v>375000</v>
      </c>
      <c r="K160" s="71">
        <f>+'RPD DKP'!AX164</f>
        <v>375000</v>
      </c>
      <c r="L160" s="71">
        <f>+'RPD DKP'!BC164</f>
        <v>375000</v>
      </c>
      <c r="M160" s="71">
        <f>+'RPD DKP'!BH164</f>
        <v>187500</v>
      </c>
      <c r="N160" s="71">
        <f>+'RPD DKP'!BM164</f>
        <v>187500</v>
      </c>
      <c r="O160" s="71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idden="1" outlineLevel="1" x14ac:dyDescent="0.3">
      <c r="A161" s="8"/>
      <c r="B161" s="24" t="s">
        <v>26</v>
      </c>
      <c r="C161" s="71">
        <f>+'RPD DKP'!J165</f>
        <v>4600000</v>
      </c>
      <c r="D161" s="71">
        <f>+'RPD DKP'!O165</f>
        <v>4600000</v>
      </c>
      <c r="E161" s="71">
        <f>+'RPD DKP'!T165</f>
        <v>9200000</v>
      </c>
      <c r="F161" s="71">
        <f>+'RPD DKP'!Y165</f>
        <v>9200000</v>
      </c>
      <c r="G161" s="71">
        <f>+'RPD DKP'!AD165</f>
        <v>9200000</v>
      </c>
      <c r="H161" s="71">
        <f>+'RPD DKP'!AI165</f>
        <v>9200000</v>
      </c>
      <c r="I161" s="71">
        <f>+'RPD DKP'!AN165</f>
        <v>9200000</v>
      </c>
      <c r="J161" s="71">
        <f>+'RPD DKP'!AS165</f>
        <v>9200000</v>
      </c>
      <c r="K161" s="71">
        <f>+'RPD DKP'!AX165</f>
        <v>9200000</v>
      </c>
      <c r="L161" s="71">
        <f>+'RPD DKP'!BC165</f>
        <v>9200000</v>
      </c>
      <c r="M161" s="71">
        <f>+'RPD DKP'!BH165</f>
        <v>4600000</v>
      </c>
      <c r="N161" s="71">
        <f>+'RPD DKP'!BM165</f>
        <v>4600000</v>
      </c>
      <c r="O161" s="71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idden="1" outlineLevel="1" x14ac:dyDescent="0.3">
      <c r="A162" s="8"/>
      <c r="B162" s="24" t="s">
        <v>28</v>
      </c>
      <c r="C162" s="71">
        <f>+'RPD DKP'!J166</f>
        <v>2250000</v>
      </c>
      <c r="D162" s="71">
        <f>+'RPD DKP'!O166</f>
        <v>2250000</v>
      </c>
      <c r="E162" s="71">
        <f>+'RPD DKP'!T166</f>
        <v>4500000</v>
      </c>
      <c r="F162" s="71">
        <f>+'RPD DKP'!Y166</f>
        <v>4500000</v>
      </c>
      <c r="G162" s="71">
        <f>+'RPD DKP'!AD166</f>
        <v>4500000</v>
      </c>
      <c r="H162" s="71">
        <f>+'RPD DKP'!AI166</f>
        <v>4500000</v>
      </c>
      <c r="I162" s="71">
        <f>+'RPD DKP'!AN166</f>
        <v>4500000</v>
      </c>
      <c r="J162" s="71">
        <f>+'RPD DKP'!AS166</f>
        <v>4500000</v>
      </c>
      <c r="K162" s="71">
        <f>+'RPD DKP'!AX166</f>
        <v>4500000</v>
      </c>
      <c r="L162" s="71">
        <f>+'RPD DKP'!BC166</f>
        <v>4500000</v>
      </c>
      <c r="M162" s="71">
        <f>+'RPD DKP'!BH166</f>
        <v>2250000</v>
      </c>
      <c r="N162" s="71">
        <f>+'RPD DKP'!BM166</f>
        <v>2250000</v>
      </c>
      <c r="O162" s="71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idden="1" outlineLevel="1" x14ac:dyDescent="0.3">
      <c r="A163" s="8"/>
      <c r="B163" s="24" t="s">
        <v>29</v>
      </c>
      <c r="C163" s="71">
        <f>+'RPD DKP'!J167</f>
        <v>1250000</v>
      </c>
      <c r="D163" s="71">
        <f>+'RPD DKP'!O167</f>
        <v>1250000</v>
      </c>
      <c r="E163" s="71">
        <f>+'RPD DKP'!T167</f>
        <v>2500000</v>
      </c>
      <c r="F163" s="71">
        <f>+'RPD DKP'!Y167</f>
        <v>2500000</v>
      </c>
      <c r="G163" s="71">
        <f>+'RPD DKP'!AD167</f>
        <v>2500000</v>
      </c>
      <c r="H163" s="71">
        <f>+'RPD DKP'!AI167</f>
        <v>2500000</v>
      </c>
      <c r="I163" s="71">
        <f>+'RPD DKP'!AN167</f>
        <v>2500000</v>
      </c>
      <c r="J163" s="71">
        <f>+'RPD DKP'!AS167</f>
        <v>2500000</v>
      </c>
      <c r="K163" s="71">
        <f>+'RPD DKP'!AX167</f>
        <v>2500000</v>
      </c>
      <c r="L163" s="71">
        <f>+'RPD DKP'!BC167</f>
        <v>2500000</v>
      </c>
      <c r="M163" s="71">
        <f>+'RPD DKP'!BH167</f>
        <v>1250000</v>
      </c>
      <c r="N163" s="71">
        <f>+'RPD DKP'!BM167</f>
        <v>1250000</v>
      </c>
      <c r="O163" s="71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idden="1" outlineLevel="1" x14ac:dyDescent="0.3">
      <c r="A164" s="8"/>
      <c r="B164" s="24" t="s">
        <v>30</v>
      </c>
      <c r="C164" s="71">
        <f>+'RPD DKP'!J168</f>
        <v>500000</v>
      </c>
      <c r="D164" s="71">
        <f>+'RPD DKP'!O168</f>
        <v>500000</v>
      </c>
      <c r="E164" s="71">
        <f>+'RPD DKP'!T168</f>
        <v>1000000</v>
      </c>
      <c r="F164" s="71">
        <f>+'RPD DKP'!Y168</f>
        <v>1000000</v>
      </c>
      <c r="G164" s="71">
        <f>+'RPD DKP'!AD168</f>
        <v>1000000</v>
      </c>
      <c r="H164" s="71">
        <f>+'RPD DKP'!AI168</f>
        <v>1000000</v>
      </c>
      <c r="I164" s="71">
        <f>+'RPD DKP'!AN168</f>
        <v>1000000</v>
      </c>
      <c r="J164" s="71">
        <f>+'RPD DKP'!AS168</f>
        <v>1000000</v>
      </c>
      <c r="K164" s="71">
        <f>+'RPD DKP'!AX168</f>
        <v>1000000</v>
      </c>
      <c r="L164" s="71">
        <f>+'RPD DKP'!BC168</f>
        <v>1000000</v>
      </c>
      <c r="M164" s="71">
        <f>+'RPD DKP'!BH168</f>
        <v>500000</v>
      </c>
      <c r="N164" s="71">
        <f>+'RPD DKP'!BM168</f>
        <v>500000</v>
      </c>
      <c r="O164" s="71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idden="1" outlineLevel="1" x14ac:dyDescent="0.3">
      <c r="A165" s="8"/>
      <c r="B165" s="24" t="s">
        <v>31</v>
      </c>
      <c r="C165" s="71">
        <f>+'RPD DKP'!J169</f>
        <v>600000</v>
      </c>
      <c r="D165" s="71">
        <f>+'RPD DKP'!O169</f>
        <v>600000</v>
      </c>
      <c r="E165" s="71">
        <f>+'RPD DKP'!T169</f>
        <v>1200000</v>
      </c>
      <c r="F165" s="71">
        <f>+'RPD DKP'!Y169</f>
        <v>1200000</v>
      </c>
      <c r="G165" s="71">
        <f>+'RPD DKP'!AD169</f>
        <v>1200000</v>
      </c>
      <c r="H165" s="71">
        <f>+'RPD DKP'!AI169</f>
        <v>1200000</v>
      </c>
      <c r="I165" s="71">
        <f>+'RPD DKP'!AN169</f>
        <v>1200000</v>
      </c>
      <c r="J165" s="71">
        <f>+'RPD DKP'!AS169</f>
        <v>1200000</v>
      </c>
      <c r="K165" s="71">
        <f>+'RPD DKP'!AX169</f>
        <v>1200000</v>
      </c>
      <c r="L165" s="71">
        <f>+'RPD DKP'!BC169</f>
        <v>1200000</v>
      </c>
      <c r="M165" s="71">
        <f>+'RPD DKP'!BH169</f>
        <v>600000</v>
      </c>
      <c r="N165" s="71">
        <f>+'RPD DKP'!BM169</f>
        <v>600000</v>
      </c>
      <c r="O165" s="71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s="69" customFormat="1" collapsed="1" x14ac:dyDescent="0.3">
      <c r="A166" s="8">
        <v>13</v>
      </c>
      <c r="B166" s="24" t="s">
        <v>43</v>
      </c>
      <c r="C166" s="71">
        <f>+C167</f>
        <v>10667500</v>
      </c>
      <c r="D166" s="71">
        <f t="shared" ref="D166" si="134">+D167</f>
        <v>10667500</v>
      </c>
      <c r="E166" s="71">
        <f t="shared" ref="E166" si="135">+E167</f>
        <v>21335000</v>
      </c>
      <c r="F166" s="71">
        <f t="shared" ref="F166" si="136">+F167</f>
        <v>21335000</v>
      </c>
      <c r="G166" s="71">
        <f t="shared" ref="G166" si="137">+G167</f>
        <v>21335000</v>
      </c>
      <c r="H166" s="71">
        <f t="shared" ref="H166" si="138">+H167</f>
        <v>21335000</v>
      </c>
      <c r="I166" s="71">
        <f t="shared" ref="I166" si="139">+I167</f>
        <v>21335000</v>
      </c>
      <c r="J166" s="71">
        <f t="shared" ref="J166" si="140">+J167</f>
        <v>21335000</v>
      </c>
      <c r="K166" s="71">
        <f t="shared" ref="K166" si="141">+K167</f>
        <v>21335000</v>
      </c>
      <c r="L166" s="71">
        <f t="shared" ref="L166" si="142">+L167</f>
        <v>21335000</v>
      </c>
      <c r="M166" s="71">
        <f t="shared" ref="M166" si="143">+M167</f>
        <v>10667500</v>
      </c>
      <c r="N166" s="71">
        <f t="shared" ref="N166" si="144">+N167</f>
        <v>10667500</v>
      </c>
      <c r="O166" s="71">
        <f>SUM(C166:N166)</f>
        <v>213350000</v>
      </c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idden="1" outlineLevel="1" x14ac:dyDescent="0.3">
      <c r="A167" s="8"/>
      <c r="B167" s="24" t="s">
        <v>19</v>
      </c>
      <c r="C167" s="71">
        <f>SUM(C168:C173)</f>
        <v>10667500</v>
      </c>
      <c r="D167" s="71">
        <f t="shared" ref="D167:N167" si="145">SUM(D168:D173)</f>
        <v>10667500</v>
      </c>
      <c r="E167" s="71">
        <f t="shared" si="145"/>
        <v>21335000</v>
      </c>
      <c r="F167" s="71">
        <f t="shared" si="145"/>
        <v>21335000</v>
      </c>
      <c r="G167" s="71">
        <f t="shared" si="145"/>
        <v>21335000</v>
      </c>
      <c r="H167" s="71">
        <f t="shared" si="145"/>
        <v>21335000</v>
      </c>
      <c r="I167" s="71">
        <f t="shared" si="145"/>
        <v>21335000</v>
      </c>
      <c r="J167" s="71">
        <f t="shared" si="145"/>
        <v>21335000</v>
      </c>
      <c r="K167" s="71">
        <f t="shared" si="145"/>
        <v>21335000</v>
      </c>
      <c r="L167" s="71">
        <f t="shared" si="145"/>
        <v>21335000</v>
      </c>
      <c r="M167" s="71">
        <f t="shared" si="145"/>
        <v>10667500</v>
      </c>
      <c r="N167" s="71">
        <f t="shared" si="145"/>
        <v>10667500</v>
      </c>
      <c r="O167" s="71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idden="1" outlineLevel="1" x14ac:dyDescent="0.3">
      <c r="A168" s="8"/>
      <c r="B168" s="24" t="s">
        <v>20</v>
      </c>
      <c r="C168" s="71">
        <f>+'RPD DKP'!J172</f>
        <v>3900000</v>
      </c>
      <c r="D168" s="71">
        <f>+'RPD DKP'!O172</f>
        <v>3900000</v>
      </c>
      <c r="E168" s="71">
        <f>+'RPD DKP'!T172</f>
        <v>7800000</v>
      </c>
      <c r="F168" s="71">
        <f>+'RPD DKP'!Y172</f>
        <v>7800000</v>
      </c>
      <c r="G168" s="71">
        <f>+'RPD DKP'!AD172</f>
        <v>7800000</v>
      </c>
      <c r="H168" s="71">
        <f>+'RPD DKP'!AI172</f>
        <v>7800000</v>
      </c>
      <c r="I168" s="71">
        <f>+'RPD DKP'!AN172</f>
        <v>7800000</v>
      </c>
      <c r="J168" s="71">
        <f>+'RPD DKP'!AS172</f>
        <v>7800000</v>
      </c>
      <c r="K168" s="71">
        <f>+'RPD DKP'!AX172</f>
        <v>7800000</v>
      </c>
      <c r="L168" s="71">
        <f>+'RPD DKP'!BC172</f>
        <v>7800000</v>
      </c>
      <c r="M168" s="71">
        <f>+'RPD DKP'!BH172</f>
        <v>3900000</v>
      </c>
      <c r="N168" s="71">
        <f>+'RPD DKP'!BM172</f>
        <v>3900000</v>
      </c>
      <c r="O168" s="71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idden="1" outlineLevel="1" x14ac:dyDescent="0.3">
      <c r="A169" s="8"/>
      <c r="B169" s="24" t="s">
        <v>21</v>
      </c>
      <c r="C169" s="71">
        <f>+'RPD DKP'!J173</f>
        <v>5400000</v>
      </c>
      <c r="D169" s="71">
        <f>+'RPD DKP'!O173</f>
        <v>5400000</v>
      </c>
      <c r="E169" s="71">
        <f>+'RPD DKP'!T173</f>
        <v>10800000</v>
      </c>
      <c r="F169" s="71">
        <f>+'RPD DKP'!Y173</f>
        <v>10800000</v>
      </c>
      <c r="G169" s="71">
        <f>+'RPD DKP'!AD173</f>
        <v>10800000</v>
      </c>
      <c r="H169" s="71">
        <f>+'RPD DKP'!AI173</f>
        <v>10800000</v>
      </c>
      <c r="I169" s="71">
        <f>+'RPD DKP'!AN173</f>
        <v>10800000</v>
      </c>
      <c r="J169" s="71">
        <f>+'RPD DKP'!AS173</f>
        <v>10800000</v>
      </c>
      <c r="K169" s="71">
        <f>+'RPD DKP'!AX173</f>
        <v>10800000</v>
      </c>
      <c r="L169" s="71">
        <f>+'RPD DKP'!BC173</f>
        <v>10800000</v>
      </c>
      <c r="M169" s="71">
        <f>+'RPD DKP'!BH173</f>
        <v>5400000</v>
      </c>
      <c r="N169" s="71">
        <f>+'RPD DKP'!BM173</f>
        <v>5400000</v>
      </c>
      <c r="O169" s="71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idden="1" outlineLevel="1" x14ac:dyDescent="0.3">
      <c r="A170" s="8"/>
      <c r="B170" s="24" t="s">
        <v>22</v>
      </c>
      <c r="C170" s="71">
        <f>+'RPD DKP'!J174</f>
        <v>0</v>
      </c>
      <c r="D170" s="71">
        <f>+'RPD DKP'!O174</f>
        <v>0</v>
      </c>
      <c r="E170" s="71">
        <f>+'RPD DKP'!T174</f>
        <v>0</v>
      </c>
      <c r="F170" s="71">
        <f>+'RPD DKP'!Y174</f>
        <v>0</v>
      </c>
      <c r="G170" s="71">
        <f>+'RPD DKP'!AD174</f>
        <v>0</v>
      </c>
      <c r="H170" s="71">
        <f>+'RPD DKP'!AI174</f>
        <v>0</v>
      </c>
      <c r="I170" s="71">
        <f>+'RPD DKP'!AN174</f>
        <v>0</v>
      </c>
      <c r="J170" s="71">
        <f>+'RPD DKP'!AS174</f>
        <v>0</v>
      </c>
      <c r="K170" s="71">
        <f>+'RPD DKP'!AX174</f>
        <v>0</v>
      </c>
      <c r="L170" s="71">
        <f>+'RPD DKP'!BC174</f>
        <v>0</v>
      </c>
      <c r="M170" s="71">
        <f>+'RPD DKP'!BH174</f>
        <v>0</v>
      </c>
      <c r="N170" s="71">
        <f>+'RPD DKP'!BM174</f>
        <v>0</v>
      </c>
      <c r="O170" s="71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idden="1" outlineLevel="1" x14ac:dyDescent="0.3">
      <c r="A171" s="8"/>
      <c r="B171" s="24" t="s">
        <v>23</v>
      </c>
      <c r="C171" s="71">
        <f>+'RPD DKP'!J175</f>
        <v>380000</v>
      </c>
      <c r="D171" s="71">
        <f>+'RPD DKP'!O175</f>
        <v>380000</v>
      </c>
      <c r="E171" s="71">
        <f>+'RPD DKP'!T175</f>
        <v>760000</v>
      </c>
      <c r="F171" s="71">
        <f>+'RPD DKP'!Y175</f>
        <v>760000</v>
      </c>
      <c r="G171" s="71">
        <f>+'RPD DKP'!AD175</f>
        <v>760000</v>
      </c>
      <c r="H171" s="71">
        <f>+'RPD DKP'!AI175</f>
        <v>760000</v>
      </c>
      <c r="I171" s="71">
        <f>+'RPD DKP'!AN175</f>
        <v>760000</v>
      </c>
      <c r="J171" s="71">
        <f>+'RPD DKP'!AS175</f>
        <v>760000</v>
      </c>
      <c r="K171" s="71">
        <f>+'RPD DKP'!AX175</f>
        <v>760000</v>
      </c>
      <c r="L171" s="71">
        <f>+'RPD DKP'!BC175</f>
        <v>760000</v>
      </c>
      <c r="M171" s="71">
        <f>+'RPD DKP'!BH175</f>
        <v>380000</v>
      </c>
      <c r="N171" s="71">
        <f>+'RPD DKP'!BM175</f>
        <v>380000</v>
      </c>
      <c r="O171" s="71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idden="1" outlineLevel="1" x14ac:dyDescent="0.3">
      <c r="A172" s="8"/>
      <c r="B172" s="24" t="s">
        <v>24</v>
      </c>
      <c r="C172" s="71">
        <f>+'RPD DKP'!J176</f>
        <v>800000</v>
      </c>
      <c r="D172" s="71">
        <f>+'RPD DKP'!O176</f>
        <v>800000</v>
      </c>
      <c r="E172" s="71">
        <f>+'RPD DKP'!T176</f>
        <v>1600000</v>
      </c>
      <c r="F172" s="71">
        <f>+'RPD DKP'!Y176</f>
        <v>1600000</v>
      </c>
      <c r="G172" s="71">
        <f>+'RPD DKP'!AD176</f>
        <v>1600000</v>
      </c>
      <c r="H172" s="71">
        <f>+'RPD DKP'!AI176</f>
        <v>1600000</v>
      </c>
      <c r="I172" s="71">
        <f>+'RPD DKP'!AN176</f>
        <v>1600000</v>
      </c>
      <c r="J172" s="71">
        <f>+'RPD DKP'!AS176</f>
        <v>1600000</v>
      </c>
      <c r="K172" s="71">
        <f>+'RPD DKP'!AX176</f>
        <v>1600000</v>
      </c>
      <c r="L172" s="71">
        <f>+'RPD DKP'!BC176</f>
        <v>1600000</v>
      </c>
      <c r="M172" s="71">
        <f>+'RPD DKP'!BH176</f>
        <v>800000</v>
      </c>
      <c r="N172" s="71">
        <f>+'RPD DKP'!BM176</f>
        <v>800000</v>
      </c>
      <c r="O172" s="71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idden="1" outlineLevel="1" x14ac:dyDescent="0.3">
      <c r="A173" s="8"/>
      <c r="B173" s="24" t="s">
        <v>25</v>
      </c>
      <c r="C173" s="71">
        <f>+'RPD DKP'!J177</f>
        <v>187500</v>
      </c>
      <c r="D173" s="71">
        <f>+'RPD DKP'!O177</f>
        <v>187500</v>
      </c>
      <c r="E173" s="71">
        <f>+'RPD DKP'!T177</f>
        <v>375000</v>
      </c>
      <c r="F173" s="71">
        <f>+'RPD DKP'!Y177</f>
        <v>375000</v>
      </c>
      <c r="G173" s="71">
        <f>+'RPD DKP'!AD177</f>
        <v>375000</v>
      </c>
      <c r="H173" s="71">
        <f>+'RPD DKP'!AI177</f>
        <v>375000</v>
      </c>
      <c r="I173" s="71">
        <f>+'RPD DKP'!AN177</f>
        <v>375000</v>
      </c>
      <c r="J173" s="71">
        <f>+'RPD DKP'!AS177</f>
        <v>375000</v>
      </c>
      <c r="K173" s="71">
        <f>+'RPD DKP'!AX177</f>
        <v>375000</v>
      </c>
      <c r="L173" s="71">
        <f>+'RPD DKP'!BC177</f>
        <v>375000</v>
      </c>
      <c r="M173" s="71">
        <f>+'RPD DKP'!BH177</f>
        <v>187500</v>
      </c>
      <c r="N173" s="71">
        <f>+'RPD DKP'!BM177</f>
        <v>187500</v>
      </c>
      <c r="O173" s="71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idden="1" outlineLevel="1" x14ac:dyDescent="0.3">
      <c r="A174" s="8"/>
      <c r="B174" s="24" t="s">
        <v>26</v>
      </c>
      <c r="C174" s="71">
        <f>+'RPD DKP'!J178</f>
        <v>4600000</v>
      </c>
      <c r="D174" s="71">
        <f>+'RPD DKP'!O178</f>
        <v>4600000</v>
      </c>
      <c r="E174" s="71">
        <f>+'RPD DKP'!T178</f>
        <v>9200000</v>
      </c>
      <c r="F174" s="71">
        <f>+'RPD DKP'!Y178</f>
        <v>9200000</v>
      </c>
      <c r="G174" s="71">
        <f>+'RPD DKP'!AD178</f>
        <v>9200000</v>
      </c>
      <c r="H174" s="71">
        <f>+'RPD DKP'!AI178</f>
        <v>9200000</v>
      </c>
      <c r="I174" s="71">
        <f>+'RPD DKP'!AN178</f>
        <v>9200000</v>
      </c>
      <c r="J174" s="71">
        <f>+'RPD DKP'!AS178</f>
        <v>9200000</v>
      </c>
      <c r="K174" s="71">
        <f>+'RPD DKP'!AX178</f>
        <v>9200000</v>
      </c>
      <c r="L174" s="71">
        <f>+'RPD DKP'!BC178</f>
        <v>9200000</v>
      </c>
      <c r="M174" s="71">
        <f>+'RPD DKP'!BH178</f>
        <v>4600000</v>
      </c>
      <c r="N174" s="71">
        <f>+'RPD DKP'!BM178</f>
        <v>4600000</v>
      </c>
      <c r="O174" s="71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idden="1" outlineLevel="1" x14ac:dyDescent="0.3">
      <c r="A175" s="8"/>
      <c r="B175" s="24" t="s">
        <v>28</v>
      </c>
      <c r="C175" s="71">
        <f>+'RPD DKP'!J179</f>
        <v>2000000</v>
      </c>
      <c r="D175" s="71">
        <f>+'RPD DKP'!O179</f>
        <v>2000000</v>
      </c>
      <c r="E175" s="71">
        <f>+'RPD DKP'!T179</f>
        <v>4000000</v>
      </c>
      <c r="F175" s="71">
        <f>+'RPD DKP'!Y179</f>
        <v>4000000</v>
      </c>
      <c r="G175" s="71">
        <f>+'RPD DKP'!AD179</f>
        <v>4000000</v>
      </c>
      <c r="H175" s="71">
        <f>+'RPD DKP'!AI179</f>
        <v>4000000</v>
      </c>
      <c r="I175" s="71">
        <f>+'RPD DKP'!AN179</f>
        <v>4000000</v>
      </c>
      <c r="J175" s="71">
        <f>+'RPD DKP'!AS179</f>
        <v>4000000</v>
      </c>
      <c r="K175" s="71">
        <f>+'RPD DKP'!AX179</f>
        <v>4000000</v>
      </c>
      <c r="L175" s="71">
        <f>+'RPD DKP'!BC179</f>
        <v>4000000</v>
      </c>
      <c r="M175" s="71">
        <f>+'RPD DKP'!BH179</f>
        <v>2000000</v>
      </c>
      <c r="N175" s="71">
        <f>+'RPD DKP'!BM179</f>
        <v>2000000</v>
      </c>
      <c r="O175" s="71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idden="1" outlineLevel="1" x14ac:dyDescent="0.3">
      <c r="A176" s="8"/>
      <c r="B176" s="24" t="s">
        <v>29</v>
      </c>
      <c r="C176" s="71">
        <f>+'RPD DKP'!J180</f>
        <v>1250000</v>
      </c>
      <c r="D176" s="71">
        <f>+'RPD DKP'!O180</f>
        <v>1250000</v>
      </c>
      <c r="E176" s="71">
        <f>+'RPD DKP'!T180</f>
        <v>2500000</v>
      </c>
      <c r="F176" s="71">
        <f>+'RPD DKP'!Y180</f>
        <v>2500000</v>
      </c>
      <c r="G176" s="71">
        <f>+'RPD DKP'!AD180</f>
        <v>2500000</v>
      </c>
      <c r="H176" s="71">
        <f>+'RPD DKP'!AI180</f>
        <v>2500000</v>
      </c>
      <c r="I176" s="71">
        <f>+'RPD DKP'!AN180</f>
        <v>2500000</v>
      </c>
      <c r="J176" s="71">
        <f>+'RPD DKP'!AS180</f>
        <v>2500000</v>
      </c>
      <c r="K176" s="71">
        <f>+'RPD DKP'!AX180</f>
        <v>2500000</v>
      </c>
      <c r="L176" s="71">
        <f>+'RPD DKP'!BC180</f>
        <v>2500000</v>
      </c>
      <c r="M176" s="71">
        <f>+'RPD DKP'!BH180</f>
        <v>1250000</v>
      </c>
      <c r="N176" s="71">
        <f>+'RPD DKP'!BM180</f>
        <v>1250000</v>
      </c>
      <c r="O176" s="71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idden="1" outlineLevel="1" x14ac:dyDescent="0.3">
      <c r="A177" s="8"/>
      <c r="B177" s="24" t="s">
        <v>30</v>
      </c>
      <c r="C177" s="71">
        <f>+'RPD DKP'!J181</f>
        <v>750000</v>
      </c>
      <c r="D177" s="71">
        <f>+'RPD DKP'!O181</f>
        <v>750000</v>
      </c>
      <c r="E177" s="71">
        <f>+'RPD DKP'!T181</f>
        <v>1500000</v>
      </c>
      <c r="F177" s="71">
        <f>+'RPD DKP'!Y181</f>
        <v>1500000</v>
      </c>
      <c r="G177" s="71">
        <f>+'RPD DKP'!AD181</f>
        <v>1500000</v>
      </c>
      <c r="H177" s="71">
        <f>+'RPD DKP'!AI181</f>
        <v>1500000</v>
      </c>
      <c r="I177" s="71">
        <f>+'RPD DKP'!AN181</f>
        <v>1500000</v>
      </c>
      <c r="J177" s="71">
        <f>+'RPD DKP'!AS181</f>
        <v>1500000</v>
      </c>
      <c r="K177" s="71">
        <f>+'RPD DKP'!AX181</f>
        <v>1500000</v>
      </c>
      <c r="L177" s="71">
        <f>+'RPD DKP'!BC181</f>
        <v>1500000</v>
      </c>
      <c r="M177" s="71">
        <f>+'RPD DKP'!BH181</f>
        <v>750000</v>
      </c>
      <c r="N177" s="71">
        <f>+'RPD DKP'!BM181</f>
        <v>750000</v>
      </c>
      <c r="O177" s="71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idden="1" outlineLevel="1" x14ac:dyDescent="0.3">
      <c r="A178" s="8"/>
      <c r="B178" s="24" t="s">
        <v>31</v>
      </c>
      <c r="C178" s="71">
        <f>+'RPD DKP'!J182</f>
        <v>600000</v>
      </c>
      <c r="D178" s="71">
        <f>+'RPD DKP'!O182</f>
        <v>600000</v>
      </c>
      <c r="E178" s="71">
        <f>+'RPD DKP'!T182</f>
        <v>1200000</v>
      </c>
      <c r="F178" s="71">
        <f>+'RPD DKP'!Y182</f>
        <v>1200000</v>
      </c>
      <c r="G178" s="71">
        <f>+'RPD DKP'!AD182</f>
        <v>1200000</v>
      </c>
      <c r="H178" s="71">
        <f>+'RPD DKP'!AI182</f>
        <v>1200000</v>
      </c>
      <c r="I178" s="71">
        <f>+'RPD DKP'!AN182</f>
        <v>1200000</v>
      </c>
      <c r="J178" s="71">
        <f>+'RPD DKP'!AS182</f>
        <v>1200000</v>
      </c>
      <c r="K178" s="71">
        <f>+'RPD DKP'!AX182</f>
        <v>1200000</v>
      </c>
      <c r="L178" s="71">
        <f>+'RPD DKP'!BC182</f>
        <v>1200000</v>
      </c>
      <c r="M178" s="71">
        <f>+'RPD DKP'!BH182</f>
        <v>600000</v>
      </c>
      <c r="N178" s="71">
        <f>+'RPD DKP'!BM182</f>
        <v>600000</v>
      </c>
      <c r="O178" s="71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s="69" customFormat="1" collapsed="1" x14ac:dyDescent="0.3">
      <c r="A179" s="8">
        <v>14</v>
      </c>
      <c r="B179" s="24" t="s">
        <v>44</v>
      </c>
      <c r="C179" s="71">
        <f>+C180</f>
        <v>7777500</v>
      </c>
      <c r="D179" s="71">
        <f t="shared" ref="D179" si="146">+D180</f>
        <v>7777500</v>
      </c>
      <c r="E179" s="71">
        <f t="shared" ref="E179" si="147">+E180</f>
        <v>15555000</v>
      </c>
      <c r="F179" s="71">
        <f t="shared" ref="F179" si="148">+F180</f>
        <v>15555000</v>
      </c>
      <c r="G179" s="71">
        <f t="shared" ref="G179" si="149">+G180</f>
        <v>15555000</v>
      </c>
      <c r="H179" s="71">
        <f t="shared" ref="H179" si="150">+H180</f>
        <v>15555000</v>
      </c>
      <c r="I179" s="71">
        <f t="shared" ref="I179" si="151">+I180</f>
        <v>15555000</v>
      </c>
      <c r="J179" s="71">
        <f t="shared" ref="J179" si="152">+J180</f>
        <v>15555000</v>
      </c>
      <c r="K179" s="71">
        <f t="shared" ref="K179" si="153">+K180</f>
        <v>15555000</v>
      </c>
      <c r="L179" s="71">
        <f t="shared" ref="L179" si="154">+L180</f>
        <v>15555000</v>
      </c>
      <c r="M179" s="71">
        <f t="shared" ref="M179" si="155">+M180</f>
        <v>7777500</v>
      </c>
      <c r="N179" s="71">
        <f t="shared" ref="N179" si="156">+N180</f>
        <v>7777500</v>
      </c>
      <c r="O179" s="71">
        <f>SUM(C179:N179)</f>
        <v>155550000</v>
      </c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idden="1" outlineLevel="1" x14ac:dyDescent="0.3">
      <c r="A180" s="8"/>
      <c r="B180" s="24" t="s">
        <v>19</v>
      </c>
      <c r="C180" s="71">
        <f>SUM(C181:C186)</f>
        <v>7777500</v>
      </c>
      <c r="D180" s="71">
        <f t="shared" ref="D180:N180" si="157">SUM(D181:D186)</f>
        <v>7777500</v>
      </c>
      <c r="E180" s="71">
        <f t="shared" si="157"/>
        <v>15555000</v>
      </c>
      <c r="F180" s="71">
        <f t="shared" si="157"/>
        <v>15555000</v>
      </c>
      <c r="G180" s="71">
        <f t="shared" si="157"/>
        <v>15555000</v>
      </c>
      <c r="H180" s="71">
        <f t="shared" si="157"/>
        <v>15555000</v>
      </c>
      <c r="I180" s="71">
        <f t="shared" si="157"/>
        <v>15555000</v>
      </c>
      <c r="J180" s="71">
        <f t="shared" si="157"/>
        <v>15555000</v>
      </c>
      <c r="K180" s="71">
        <f t="shared" si="157"/>
        <v>15555000</v>
      </c>
      <c r="L180" s="71">
        <f t="shared" si="157"/>
        <v>15555000</v>
      </c>
      <c r="M180" s="71">
        <f t="shared" si="157"/>
        <v>7777500</v>
      </c>
      <c r="N180" s="71">
        <f t="shared" si="157"/>
        <v>7777500</v>
      </c>
      <c r="O180" s="71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idden="1" outlineLevel="1" x14ac:dyDescent="0.3">
      <c r="A181" s="8"/>
      <c r="B181" s="24" t="s">
        <v>20</v>
      </c>
      <c r="C181" s="71">
        <f>+'RPD DKP'!J185</f>
        <v>1200000</v>
      </c>
      <c r="D181" s="71">
        <f>+'RPD DKP'!O185</f>
        <v>1200000</v>
      </c>
      <c r="E181" s="71">
        <f>+'RPD DKP'!T185</f>
        <v>2400000</v>
      </c>
      <c r="F181" s="71">
        <f>+'RPD DKP'!Y185</f>
        <v>2400000</v>
      </c>
      <c r="G181" s="71">
        <f>+'RPD DKP'!AD185</f>
        <v>2400000</v>
      </c>
      <c r="H181" s="71">
        <f>+'RPD DKP'!AI185</f>
        <v>2400000</v>
      </c>
      <c r="I181" s="71">
        <f>+'RPD DKP'!AN185</f>
        <v>2400000</v>
      </c>
      <c r="J181" s="71">
        <f>+'RPD DKP'!AS185</f>
        <v>2400000</v>
      </c>
      <c r="K181" s="71">
        <f>+'RPD DKP'!AX185</f>
        <v>2400000</v>
      </c>
      <c r="L181" s="71">
        <f>+'RPD DKP'!BC185</f>
        <v>2400000</v>
      </c>
      <c r="M181" s="71">
        <f>+'RPD DKP'!BH185</f>
        <v>1200000</v>
      </c>
      <c r="N181" s="71">
        <f>+'RPD DKP'!BM185</f>
        <v>1200000</v>
      </c>
      <c r="O181" s="71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idden="1" outlineLevel="1" x14ac:dyDescent="0.3">
      <c r="A182" s="8"/>
      <c r="B182" s="24" t="s">
        <v>21</v>
      </c>
      <c r="C182" s="71">
        <f>+'RPD DKP'!J186</f>
        <v>5400000</v>
      </c>
      <c r="D182" s="71">
        <f>+'RPD DKP'!O186</f>
        <v>5400000</v>
      </c>
      <c r="E182" s="71">
        <f>+'RPD DKP'!T186</f>
        <v>10800000</v>
      </c>
      <c r="F182" s="71">
        <f>+'RPD DKP'!Y186</f>
        <v>10800000</v>
      </c>
      <c r="G182" s="71">
        <f>+'RPD DKP'!AD186</f>
        <v>10800000</v>
      </c>
      <c r="H182" s="71">
        <f>+'RPD DKP'!AI186</f>
        <v>10800000</v>
      </c>
      <c r="I182" s="71">
        <f>+'RPD DKP'!AN186</f>
        <v>10800000</v>
      </c>
      <c r="J182" s="71">
        <f>+'RPD DKP'!AS186</f>
        <v>10800000</v>
      </c>
      <c r="K182" s="71">
        <f>+'RPD DKP'!AX186</f>
        <v>10800000</v>
      </c>
      <c r="L182" s="71">
        <f>+'RPD DKP'!BC186</f>
        <v>10800000</v>
      </c>
      <c r="M182" s="71">
        <f>+'RPD DKP'!BH186</f>
        <v>5400000</v>
      </c>
      <c r="N182" s="71">
        <f>+'RPD DKP'!BM186</f>
        <v>5400000</v>
      </c>
      <c r="O182" s="71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idden="1" outlineLevel="1" x14ac:dyDescent="0.3">
      <c r="A183" s="8"/>
      <c r="B183" s="24" t="s">
        <v>22</v>
      </c>
      <c r="C183" s="71">
        <f>+'RPD DKP'!J187</f>
        <v>0</v>
      </c>
      <c r="D183" s="71">
        <f>+'RPD DKP'!O187</f>
        <v>0</v>
      </c>
      <c r="E183" s="71">
        <f>+'RPD DKP'!T187</f>
        <v>0</v>
      </c>
      <c r="F183" s="71">
        <f>+'RPD DKP'!Y187</f>
        <v>0</v>
      </c>
      <c r="G183" s="71">
        <f>+'RPD DKP'!AD187</f>
        <v>0</v>
      </c>
      <c r="H183" s="71">
        <f>+'RPD DKP'!AI187</f>
        <v>0</v>
      </c>
      <c r="I183" s="71">
        <f>+'RPD DKP'!AN187</f>
        <v>0</v>
      </c>
      <c r="J183" s="71">
        <f>+'RPD DKP'!AS187</f>
        <v>0</v>
      </c>
      <c r="K183" s="71">
        <f>+'RPD DKP'!AX187</f>
        <v>0</v>
      </c>
      <c r="L183" s="71">
        <f>+'RPD DKP'!BC187</f>
        <v>0</v>
      </c>
      <c r="M183" s="71">
        <f>+'RPD DKP'!BH187</f>
        <v>0</v>
      </c>
      <c r="N183" s="71">
        <f>+'RPD DKP'!BM187</f>
        <v>0</v>
      </c>
      <c r="O183" s="71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idden="1" outlineLevel="1" x14ac:dyDescent="0.3">
      <c r="A184" s="8"/>
      <c r="B184" s="24" t="s">
        <v>23</v>
      </c>
      <c r="C184" s="71">
        <f>+'RPD DKP'!J188</f>
        <v>190000</v>
      </c>
      <c r="D184" s="71">
        <f>+'RPD DKP'!O188</f>
        <v>190000</v>
      </c>
      <c r="E184" s="71">
        <f>+'RPD DKP'!T188</f>
        <v>380000</v>
      </c>
      <c r="F184" s="71">
        <f>+'RPD DKP'!Y188</f>
        <v>380000</v>
      </c>
      <c r="G184" s="71">
        <f>+'RPD DKP'!AD188</f>
        <v>380000</v>
      </c>
      <c r="H184" s="71">
        <f>+'RPD DKP'!AI188</f>
        <v>380000</v>
      </c>
      <c r="I184" s="71">
        <f>+'RPD DKP'!AN188</f>
        <v>380000</v>
      </c>
      <c r="J184" s="71">
        <f>+'RPD DKP'!AS188</f>
        <v>380000</v>
      </c>
      <c r="K184" s="71">
        <f>+'RPD DKP'!AX188</f>
        <v>380000</v>
      </c>
      <c r="L184" s="71">
        <f>+'RPD DKP'!BC188</f>
        <v>380000</v>
      </c>
      <c r="M184" s="71">
        <f>+'RPD DKP'!BH188</f>
        <v>190000</v>
      </c>
      <c r="N184" s="71">
        <f>+'RPD DKP'!BM188</f>
        <v>190000</v>
      </c>
      <c r="O184" s="71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idden="1" outlineLevel="1" x14ac:dyDescent="0.3">
      <c r="A185" s="8"/>
      <c r="B185" s="24" t="s">
        <v>24</v>
      </c>
      <c r="C185" s="71">
        <f>+'RPD DKP'!J189</f>
        <v>800000</v>
      </c>
      <c r="D185" s="71">
        <f>+'RPD DKP'!O189</f>
        <v>800000</v>
      </c>
      <c r="E185" s="71">
        <f>+'RPD DKP'!T189</f>
        <v>1600000</v>
      </c>
      <c r="F185" s="71">
        <f>+'RPD DKP'!Y189</f>
        <v>1600000</v>
      </c>
      <c r="G185" s="71">
        <f>+'RPD DKP'!AD189</f>
        <v>1600000</v>
      </c>
      <c r="H185" s="71">
        <f>+'RPD DKP'!AI189</f>
        <v>1600000</v>
      </c>
      <c r="I185" s="71">
        <f>+'RPD DKP'!AN189</f>
        <v>1600000</v>
      </c>
      <c r="J185" s="71">
        <f>+'RPD DKP'!AS189</f>
        <v>1600000</v>
      </c>
      <c r="K185" s="71">
        <f>+'RPD DKP'!AX189</f>
        <v>1600000</v>
      </c>
      <c r="L185" s="71">
        <f>+'RPD DKP'!BC189</f>
        <v>1600000</v>
      </c>
      <c r="M185" s="71">
        <f>+'RPD DKP'!BH189</f>
        <v>800000</v>
      </c>
      <c r="N185" s="71">
        <f>+'RPD DKP'!BM189</f>
        <v>800000</v>
      </c>
      <c r="O185" s="71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idden="1" outlineLevel="1" x14ac:dyDescent="0.3">
      <c r="A186" s="8"/>
      <c r="B186" s="24" t="s">
        <v>25</v>
      </c>
      <c r="C186" s="71">
        <f>+'RPD DKP'!J190</f>
        <v>187500</v>
      </c>
      <c r="D186" s="71">
        <f>+'RPD DKP'!O190</f>
        <v>187500</v>
      </c>
      <c r="E186" s="71">
        <f>+'RPD DKP'!T190</f>
        <v>375000</v>
      </c>
      <c r="F186" s="71">
        <f>+'RPD DKP'!Y190</f>
        <v>375000</v>
      </c>
      <c r="G186" s="71">
        <f>+'RPD DKP'!AD190</f>
        <v>375000</v>
      </c>
      <c r="H186" s="71">
        <f>+'RPD DKP'!AI190</f>
        <v>375000</v>
      </c>
      <c r="I186" s="71">
        <f>+'RPD DKP'!AN190</f>
        <v>375000</v>
      </c>
      <c r="J186" s="71">
        <f>+'RPD DKP'!AS190</f>
        <v>375000</v>
      </c>
      <c r="K186" s="71">
        <f>+'RPD DKP'!AX190</f>
        <v>375000</v>
      </c>
      <c r="L186" s="71">
        <f>+'RPD DKP'!BC190</f>
        <v>375000</v>
      </c>
      <c r="M186" s="71">
        <f>+'RPD DKP'!BH190</f>
        <v>187500</v>
      </c>
      <c r="N186" s="71">
        <f>+'RPD DKP'!BM190</f>
        <v>187500</v>
      </c>
      <c r="O186" s="71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idden="1" outlineLevel="1" x14ac:dyDescent="0.3">
      <c r="A187" s="8"/>
      <c r="B187" s="24" t="s">
        <v>26</v>
      </c>
      <c r="C187" s="71">
        <f>+'RPD DKP'!J191</f>
        <v>4600000</v>
      </c>
      <c r="D187" s="71">
        <f>+'RPD DKP'!O191</f>
        <v>4600000</v>
      </c>
      <c r="E187" s="71">
        <f>+'RPD DKP'!T191</f>
        <v>9200000</v>
      </c>
      <c r="F187" s="71">
        <f>+'RPD DKP'!Y191</f>
        <v>9200000</v>
      </c>
      <c r="G187" s="71">
        <f>+'RPD DKP'!AD191</f>
        <v>9200000</v>
      </c>
      <c r="H187" s="71">
        <f>+'RPD DKP'!AI191</f>
        <v>9200000</v>
      </c>
      <c r="I187" s="71">
        <f>+'RPD DKP'!AN191</f>
        <v>9200000</v>
      </c>
      <c r="J187" s="71">
        <f>+'RPD DKP'!AS191</f>
        <v>9200000</v>
      </c>
      <c r="K187" s="71">
        <f>+'RPD DKP'!AX191</f>
        <v>9200000</v>
      </c>
      <c r="L187" s="71">
        <f>+'RPD DKP'!BC191</f>
        <v>9200000</v>
      </c>
      <c r="M187" s="71">
        <f>+'RPD DKP'!BH191</f>
        <v>4600000</v>
      </c>
      <c r="N187" s="71">
        <f>+'RPD DKP'!BM191</f>
        <v>4600000</v>
      </c>
      <c r="O187" s="71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idden="1" outlineLevel="1" x14ac:dyDescent="0.3">
      <c r="A188" s="8"/>
      <c r="B188" s="24" t="s">
        <v>28</v>
      </c>
      <c r="C188" s="71">
        <f>+'RPD DKP'!J192</f>
        <v>2250000</v>
      </c>
      <c r="D188" s="71">
        <f>+'RPD DKP'!O192</f>
        <v>2250000</v>
      </c>
      <c r="E188" s="71">
        <f>+'RPD DKP'!T192</f>
        <v>4500000</v>
      </c>
      <c r="F188" s="71">
        <f>+'RPD DKP'!Y192</f>
        <v>4500000</v>
      </c>
      <c r="G188" s="71">
        <f>+'RPD DKP'!AD192</f>
        <v>4500000</v>
      </c>
      <c r="H188" s="71">
        <f>+'RPD DKP'!AI192</f>
        <v>4500000</v>
      </c>
      <c r="I188" s="71">
        <f>+'RPD DKP'!AN192</f>
        <v>4500000</v>
      </c>
      <c r="J188" s="71">
        <f>+'RPD DKP'!AS192</f>
        <v>4500000</v>
      </c>
      <c r="K188" s="71">
        <f>+'RPD DKP'!AX192</f>
        <v>4500000</v>
      </c>
      <c r="L188" s="71">
        <f>+'RPD DKP'!BC192</f>
        <v>4500000</v>
      </c>
      <c r="M188" s="71">
        <f>+'RPD DKP'!BH192</f>
        <v>2250000</v>
      </c>
      <c r="N188" s="71">
        <f>+'RPD DKP'!BM192</f>
        <v>2250000</v>
      </c>
      <c r="O188" s="71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idden="1" outlineLevel="1" x14ac:dyDescent="0.3">
      <c r="A189" s="8"/>
      <c r="B189" s="24" t="s">
        <v>29</v>
      </c>
      <c r="C189" s="71">
        <f>+'RPD DKP'!J193</f>
        <v>1250000</v>
      </c>
      <c r="D189" s="71">
        <f>+'RPD DKP'!O193</f>
        <v>1250000</v>
      </c>
      <c r="E189" s="71">
        <f>+'RPD DKP'!T193</f>
        <v>2500000</v>
      </c>
      <c r="F189" s="71">
        <f>+'RPD DKP'!Y193</f>
        <v>2500000</v>
      </c>
      <c r="G189" s="71">
        <f>+'RPD DKP'!AD193</f>
        <v>2500000</v>
      </c>
      <c r="H189" s="71">
        <f>+'RPD DKP'!AI193</f>
        <v>2500000</v>
      </c>
      <c r="I189" s="71">
        <f>+'RPD DKP'!AN193</f>
        <v>2500000</v>
      </c>
      <c r="J189" s="71">
        <f>+'RPD DKP'!AS193</f>
        <v>2500000</v>
      </c>
      <c r="K189" s="71">
        <f>+'RPD DKP'!AX193</f>
        <v>2500000</v>
      </c>
      <c r="L189" s="71">
        <f>+'RPD DKP'!BC193</f>
        <v>2500000</v>
      </c>
      <c r="M189" s="71">
        <f>+'RPD DKP'!BH193</f>
        <v>1250000</v>
      </c>
      <c r="N189" s="71">
        <f>+'RPD DKP'!BM193</f>
        <v>1250000</v>
      </c>
      <c r="O189" s="71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idden="1" outlineLevel="1" x14ac:dyDescent="0.3">
      <c r="A190" s="8"/>
      <c r="B190" s="24" t="s">
        <v>30</v>
      </c>
      <c r="C190" s="71">
        <f>+'RPD DKP'!J194</f>
        <v>500000</v>
      </c>
      <c r="D190" s="71">
        <f>+'RPD DKP'!O194</f>
        <v>500000</v>
      </c>
      <c r="E190" s="71">
        <f>+'RPD DKP'!T194</f>
        <v>1000000</v>
      </c>
      <c r="F190" s="71">
        <f>+'RPD DKP'!Y194</f>
        <v>1000000</v>
      </c>
      <c r="G190" s="71">
        <f>+'RPD DKP'!AD194</f>
        <v>1000000</v>
      </c>
      <c r="H190" s="71">
        <f>+'RPD DKP'!AI194</f>
        <v>1000000</v>
      </c>
      <c r="I190" s="71">
        <f>+'RPD DKP'!AN194</f>
        <v>1000000</v>
      </c>
      <c r="J190" s="71">
        <f>+'RPD DKP'!AS194</f>
        <v>1000000</v>
      </c>
      <c r="K190" s="71">
        <f>+'RPD DKP'!AX194</f>
        <v>1000000</v>
      </c>
      <c r="L190" s="71">
        <f>+'RPD DKP'!BC194</f>
        <v>1000000</v>
      </c>
      <c r="M190" s="71">
        <f>+'RPD DKP'!BH194</f>
        <v>500000</v>
      </c>
      <c r="N190" s="71">
        <f>+'RPD DKP'!BM194</f>
        <v>500000</v>
      </c>
      <c r="O190" s="71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idden="1" outlineLevel="1" x14ac:dyDescent="0.3">
      <c r="A191" s="8"/>
      <c r="B191" s="24" t="s">
        <v>31</v>
      </c>
      <c r="C191" s="71">
        <f>+'RPD DKP'!J195</f>
        <v>600000</v>
      </c>
      <c r="D191" s="71">
        <f>+'RPD DKP'!O195</f>
        <v>600000</v>
      </c>
      <c r="E191" s="71">
        <f>+'RPD DKP'!T195</f>
        <v>1200000</v>
      </c>
      <c r="F191" s="71">
        <f>+'RPD DKP'!Y195</f>
        <v>1200000</v>
      </c>
      <c r="G191" s="71">
        <f>+'RPD DKP'!AD195</f>
        <v>1200000</v>
      </c>
      <c r="H191" s="71">
        <f>+'RPD DKP'!AI195</f>
        <v>1200000</v>
      </c>
      <c r="I191" s="71">
        <f>+'RPD DKP'!AN195</f>
        <v>1200000</v>
      </c>
      <c r="J191" s="71">
        <f>+'RPD DKP'!AS195</f>
        <v>1200000</v>
      </c>
      <c r="K191" s="71">
        <f>+'RPD DKP'!AX195</f>
        <v>1200000</v>
      </c>
      <c r="L191" s="71">
        <f>+'RPD DKP'!BC195</f>
        <v>1200000</v>
      </c>
      <c r="M191" s="71">
        <f>+'RPD DKP'!BH195</f>
        <v>600000</v>
      </c>
      <c r="N191" s="71">
        <f>+'RPD DKP'!BM195</f>
        <v>600000</v>
      </c>
      <c r="O191" s="71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s="69" customFormat="1" collapsed="1" x14ac:dyDescent="0.3">
      <c r="A192" s="8">
        <v>15</v>
      </c>
      <c r="B192" s="24" t="s">
        <v>45</v>
      </c>
      <c r="C192" s="71">
        <f>+C193</f>
        <v>9027500</v>
      </c>
      <c r="D192" s="71">
        <f t="shared" ref="D192" si="158">+D193</f>
        <v>9027500</v>
      </c>
      <c r="E192" s="71">
        <f t="shared" ref="E192" si="159">+E193</f>
        <v>9027500</v>
      </c>
      <c r="F192" s="71">
        <f t="shared" ref="F192" si="160">+F193</f>
        <v>9027500</v>
      </c>
      <c r="G192" s="71">
        <f t="shared" ref="G192" si="161">+G193</f>
        <v>9027500</v>
      </c>
      <c r="H192" s="71">
        <f t="shared" ref="H192" si="162">+H193</f>
        <v>9027500</v>
      </c>
      <c r="I192" s="71">
        <f t="shared" ref="I192" si="163">+I193</f>
        <v>9027500</v>
      </c>
      <c r="J192" s="71">
        <f t="shared" ref="J192" si="164">+J193</f>
        <v>9027500</v>
      </c>
      <c r="K192" s="71">
        <f t="shared" ref="K192" si="165">+K193</f>
        <v>9027500</v>
      </c>
      <c r="L192" s="71">
        <f t="shared" ref="L192" si="166">+L193</f>
        <v>9027500</v>
      </c>
      <c r="M192" s="71">
        <f t="shared" ref="M192" si="167">+M193</f>
        <v>9027500</v>
      </c>
      <c r="N192" s="71">
        <f t="shared" ref="N192" si="168">+N193</f>
        <v>9027500</v>
      </c>
      <c r="O192" s="71">
        <f>SUM(C192:N192)</f>
        <v>108330000</v>
      </c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idden="1" outlineLevel="1" x14ac:dyDescent="0.3">
      <c r="A193" s="8"/>
      <c r="B193" s="24" t="s">
        <v>19</v>
      </c>
      <c r="C193" s="71">
        <f>SUM(C194:C199)</f>
        <v>9027500</v>
      </c>
      <c r="D193" s="71">
        <f t="shared" ref="D193:N193" si="169">SUM(D194:D199)</f>
        <v>9027500</v>
      </c>
      <c r="E193" s="71">
        <f t="shared" si="169"/>
        <v>9027500</v>
      </c>
      <c r="F193" s="71">
        <f t="shared" si="169"/>
        <v>9027500</v>
      </c>
      <c r="G193" s="71">
        <f t="shared" si="169"/>
        <v>9027500</v>
      </c>
      <c r="H193" s="71">
        <f t="shared" si="169"/>
        <v>9027500</v>
      </c>
      <c r="I193" s="71">
        <f t="shared" si="169"/>
        <v>9027500</v>
      </c>
      <c r="J193" s="71">
        <f t="shared" si="169"/>
        <v>9027500</v>
      </c>
      <c r="K193" s="71">
        <f t="shared" si="169"/>
        <v>9027500</v>
      </c>
      <c r="L193" s="71">
        <f t="shared" si="169"/>
        <v>9027500</v>
      </c>
      <c r="M193" s="71">
        <f t="shared" si="169"/>
        <v>9027500</v>
      </c>
      <c r="N193" s="71">
        <f t="shared" si="169"/>
        <v>9027500</v>
      </c>
      <c r="O193" s="71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idden="1" outlineLevel="1" x14ac:dyDescent="0.3">
      <c r="A194" s="8"/>
      <c r="B194" s="24" t="s">
        <v>20</v>
      </c>
      <c r="C194" s="71">
        <f>+'RPD DKP'!J198</f>
        <v>3750000</v>
      </c>
      <c r="D194" s="71">
        <f>+'RPD DKP'!O198</f>
        <v>3750000</v>
      </c>
      <c r="E194" s="71">
        <f>+'RPD DKP'!T198</f>
        <v>3750000</v>
      </c>
      <c r="F194" s="71">
        <f>+'RPD DKP'!Y198</f>
        <v>3750000</v>
      </c>
      <c r="G194" s="71">
        <f>+'RPD DKP'!AD198</f>
        <v>3750000</v>
      </c>
      <c r="H194" s="71">
        <f>+'RPD DKP'!AI198</f>
        <v>3750000</v>
      </c>
      <c r="I194" s="71">
        <f>+'RPD DKP'!AN198</f>
        <v>3750000</v>
      </c>
      <c r="J194" s="71">
        <f>+'RPD DKP'!AS198</f>
        <v>3750000</v>
      </c>
      <c r="K194" s="71">
        <f>+'RPD DKP'!AX198</f>
        <v>3750000</v>
      </c>
      <c r="L194" s="71">
        <f>+'RPD DKP'!BC198</f>
        <v>3750000</v>
      </c>
      <c r="M194" s="71">
        <f>+'RPD DKP'!BH198</f>
        <v>3750000</v>
      </c>
      <c r="N194" s="71">
        <f>+'RPD DKP'!BM198</f>
        <v>3750000</v>
      </c>
      <c r="O194" s="71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idden="1" outlineLevel="1" x14ac:dyDescent="0.3">
      <c r="A195" s="8"/>
      <c r="B195" s="24" t="s">
        <v>21</v>
      </c>
      <c r="C195" s="71">
        <f>+'RPD DKP'!J199</f>
        <v>4500000</v>
      </c>
      <c r="D195" s="71">
        <f>+'RPD DKP'!O199</f>
        <v>4500000</v>
      </c>
      <c r="E195" s="71">
        <f>+'RPD DKP'!T199</f>
        <v>4500000</v>
      </c>
      <c r="F195" s="71">
        <f>+'RPD DKP'!Y199</f>
        <v>4500000</v>
      </c>
      <c r="G195" s="71">
        <f>+'RPD DKP'!AD199</f>
        <v>4500000</v>
      </c>
      <c r="H195" s="71">
        <f>+'RPD DKP'!AI199</f>
        <v>4500000</v>
      </c>
      <c r="I195" s="71">
        <f>+'RPD DKP'!AN199</f>
        <v>4500000</v>
      </c>
      <c r="J195" s="71">
        <f>+'RPD DKP'!AS199</f>
        <v>4500000</v>
      </c>
      <c r="K195" s="71">
        <f>+'RPD DKP'!AX199</f>
        <v>4500000</v>
      </c>
      <c r="L195" s="71">
        <f>+'RPD DKP'!BC199</f>
        <v>4500000</v>
      </c>
      <c r="M195" s="71">
        <f>+'RPD DKP'!BH199</f>
        <v>4500000</v>
      </c>
      <c r="N195" s="71">
        <f>+'RPD DKP'!BM199</f>
        <v>4500000</v>
      </c>
      <c r="O195" s="71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idden="1" outlineLevel="1" x14ac:dyDescent="0.3">
      <c r="A196" s="8"/>
      <c r="B196" s="24" t="s">
        <v>22</v>
      </c>
      <c r="C196" s="71">
        <f>+'RPD DKP'!J200</f>
        <v>0</v>
      </c>
      <c r="D196" s="71">
        <f>+'RPD DKP'!O200</f>
        <v>0</v>
      </c>
      <c r="E196" s="71">
        <f>+'RPD DKP'!T200</f>
        <v>0</v>
      </c>
      <c r="F196" s="71">
        <f>+'RPD DKP'!Y200</f>
        <v>0</v>
      </c>
      <c r="G196" s="71">
        <f>+'RPD DKP'!AD200</f>
        <v>0</v>
      </c>
      <c r="H196" s="71">
        <f>+'RPD DKP'!AI200</f>
        <v>0</v>
      </c>
      <c r="I196" s="71">
        <f>+'RPD DKP'!AN200</f>
        <v>0</v>
      </c>
      <c r="J196" s="71">
        <f>+'RPD DKP'!AS200</f>
        <v>0</v>
      </c>
      <c r="K196" s="71">
        <f>+'RPD DKP'!AX200</f>
        <v>0</v>
      </c>
      <c r="L196" s="71">
        <f>+'RPD DKP'!BC200</f>
        <v>0</v>
      </c>
      <c r="M196" s="71">
        <f>+'RPD DKP'!BH200</f>
        <v>0</v>
      </c>
      <c r="N196" s="71">
        <f>+'RPD DKP'!BM200</f>
        <v>0</v>
      </c>
      <c r="O196" s="71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idden="1" outlineLevel="1" x14ac:dyDescent="0.3">
      <c r="A197" s="8"/>
      <c r="B197" s="24" t="s">
        <v>23</v>
      </c>
      <c r="C197" s="71">
        <f>+'RPD DKP'!J201</f>
        <v>190000</v>
      </c>
      <c r="D197" s="71">
        <f>+'RPD DKP'!O201</f>
        <v>190000</v>
      </c>
      <c r="E197" s="71">
        <f>+'RPD DKP'!T201</f>
        <v>190000</v>
      </c>
      <c r="F197" s="71">
        <f>+'RPD DKP'!Y201</f>
        <v>190000</v>
      </c>
      <c r="G197" s="71">
        <f>+'RPD DKP'!AD201</f>
        <v>190000</v>
      </c>
      <c r="H197" s="71">
        <f>+'RPD DKP'!AI201</f>
        <v>190000</v>
      </c>
      <c r="I197" s="71">
        <f>+'RPD DKP'!AN201</f>
        <v>190000</v>
      </c>
      <c r="J197" s="71">
        <f>+'RPD DKP'!AS201</f>
        <v>190000</v>
      </c>
      <c r="K197" s="71">
        <f>+'RPD DKP'!AX201</f>
        <v>190000</v>
      </c>
      <c r="L197" s="71">
        <f>+'RPD DKP'!BC201</f>
        <v>190000</v>
      </c>
      <c r="M197" s="71">
        <f>+'RPD DKP'!BH201</f>
        <v>190000</v>
      </c>
      <c r="N197" s="71">
        <f>+'RPD DKP'!BM201</f>
        <v>190000</v>
      </c>
      <c r="O197" s="71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idden="1" outlineLevel="1" x14ac:dyDescent="0.3">
      <c r="A198" s="8"/>
      <c r="B198" s="24" t="s">
        <v>24</v>
      </c>
      <c r="C198" s="71">
        <f>+'RPD DKP'!J202</f>
        <v>400000</v>
      </c>
      <c r="D198" s="71">
        <f>+'RPD DKP'!O202</f>
        <v>400000</v>
      </c>
      <c r="E198" s="71">
        <f>+'RPD DKP'!T202</f>
        <v>400000</v>
      </c>
      <c r="F198" s="71">
        <f>+'RPD DKP'!Y202</f>
        <v>400000</v>
      </c>
      <c r="G198" s="71">
        <f>+'RPD DKP'!AD202</f>
        <v>400000</v>
      </c>
      <c r="H198" s="71">
        <f>+'RPD DKP'!AI202</f>
        <v>400000</v>
      </c>
      <c r="I198" s="71">
        <f>+'RPD DKP'!AN202</f>
        <v>400000</v>
      </c>
      <c r="J198" s="71">
        <f>+'RPD DKP'!AS202</f>
        <v>400000</v>
      </c>
      <c r="K198" s="71">
        <f>+'RPD DKP'!AX202</f>
        <v>400000</v>
      </c>
      <c r="L198" s="71">
        <f>+'RPD DKP'!BC202</f>
        <v>400000</v>
      </c>
      <c r="M198" s="71">
        <f>+'RPD DKP'!BH202</f>
        <v>400000</v>
      </c>
      <c r="N198" s="71">
        <f>+'RPD DKP'!BM202</f>
        <v>400000</v>
      </c>
      <c r="O198" s="71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idden="1" outlineLevel="1" x14ac:dyDescent="0.3">
      <c r="A199" s="8"/>
      <c r="B199" s="24" t="s">
        <v>25</v>
      </c>
      <c r="C199" s="71">
        <f>+'RPD DKP'!J203</f>
        <v>187500</v>
      </c>
      <c r="D199" s="71">
        <f>+'RPD DKP'!O203</f>
        <v>187500</v>
      </c>
      <c r="E199" s="71">
        <f>+'RPD DKP'!T203</f>
        <v>187500</v>
      </c>
      <c r="F199" s="71">
        <f>+'RPD DKP'!Y203</f>
        <v>187500</v>
      </c>
      <c r="G199" s="71">
        <f>+'RPD DKP'!AD203</f>
        <v>187500</v>
      </c>
      <c r="H199" s="71">
        <f>+'RPD DKP'!AI203</f>
        <v>187500</v>
      </c>
      <c r="I199" s="71">
        <f>+'RPD DKP'!AN203</f>
        <v>187500</v>
      </c>
      <c r="J199" s="71">
        <f>+'RPD DKP'!AS203</f>
        <v>187500</v>
      </c>
      <c r="K199" s="71">
        <f>+'RPD DKP'!AX203</f>
        <v>187500</v>
      </c>
      <c r="L199" s="71">
        <f>+'RPD DKP'!BC203</f>
        <v>187500</v>
      </c>
      <c r="M199" s="71">
        <f>+'RPD DKP'!BH203</f>
        <v>187500</v>
      </c>
      <c r="N199" s="71">
        <f>+'RPD DKP'!BM203</f>
        <v>187500</v>
      </c>
      <c r="O199" s="71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idden="1" outlineLevel="1" x14ac:dyDescent="0.3">
      <c r="A200" s="8"/>
      <c r="B200" s="24" t="s">
        <v>26</v>
      </c>
      <c r="C200" s="71">
        <f>+'RPD DKP'!J204</f>
        <v>7050000</v>
      </c>
      <c r="D200" s="71">
        <f>+'RPD DKP'!O204</f>
        <v>7050000</v>
      </c>
      <c r="E200" s="71">
        <f>+'RPD DKP'!T204</f>
        <v>7050000</v>
      </c>
      <c r="F200" s="71">
        <f>+'RPD DKP'!Y204</f>
        <v>7050000</v>
      </c>
      <c r="G200" s="71">
        <f>+'RPD DKP'!AD204</f>
        <v>7050000</v>
      </c>
      <c r="H200" s="71">
        <f>+'RPD DKP'!AI204</f>
        <v>7050000</v>
      </c>
      <c r="I200" s="71">
        <f>+'RPD DKP'!AN204</f>
        <v>7050000</v>
      </c>
      <c r="J200" s="71">
        <f>+'RPD DKP'!AS204</f>
        <v>7050000</v>
      </c>
      <c r="K200" s="71">
        <f>+'RPD DKP'!AX204</f>
        <v>7050000</v>
      </c>
      <c r="L200" s="71">
        <f>+'RPD DKP'!BC204</f>
        <v>7050000</v>
      </c>
      <c r="M200" s="71">
        <f>+'RPD DKP'!BH204</f>
        <v>7050000</v>
      </c>
      <c r="N200" s="71">
        <f>+'RPD DKP'!BM204</f>
        <v>7050000</v>
      </c>
      <c r="O200" s="71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idden="1" outlineLevel="1" x14ac:dyDescent="0.3">
      <c r="A201" s="8"/>
      <c r="B201" s="24" t="s">
        <v>28</v>
      </c>
      <c r="C201" s="71">
        <f>+'RPD DKP'!J205</f>
        <v>3125000</v>
      </c>
      <c r="D201" s="71">
        <f>+'RPD DKP'!O205</f>
        <v>3125000</v>
      </c>
      <c r="E201" s="71">
        <f>+'RPD DKP'!T205</f>
        <v>3125000</v>
      </c>
      <c r="F201" s="71">
        <f>+'RPD DKP'!Y205</f>
        <v>3125000</v>
      </c>
      <c r="G201" s="71">
        <f>+'RPD DKP'!AD205</f>
        <v>3125000</v>
      </c>
      <c r="H201" s="71">
        <f>+'RPD DKP'!AI205</f>
        <v>3125000</v>
      </c>
      <c r="I201" s="71">
        <f>+'RPD DKP'!AN205</f>
        <v>3125000</v>
      </c>
      <c r="J201" s="71">
        <f>+'RPD DKP'!AS205</f>
        <v>3125000</v>
      </c>
      <c r="K201" s="71">
        <f>+'RPD DKP'!AX205</f>
        <v>3125000</v>
      </c>
      <c r="L201" s="71">
        <f>+'RPD DKP'!BC205</f>
        <v>3125000</v>
      </c>
      <c r="M201" s="71">
        <f>+'RPD DKP'!BH205</f>
        <v>3125000</v>
      </c>
      <c r="N201" s="71">
        <f>+'RPD DKP'!BM205</f>
        <v>3125000</v>
      </c>
      <c r="O201" s="71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idden="1" outlineLevel="1" x14ac:dyDescent="0.3">
      <c r="A202" s="8"/>
      <c r="B202" s="24" t="s">
        <v>29</v>
      </c>
      <c r="C202" s="71">
        <f>+'RPD DKP'!J206</f>
        <v>1875000</v>
      </c>
      <c r="D202" s="71">
        <f>+'RPD DKP'!O206</f>
        <v>1875000</v>
      </c>
      <c r="E202" s="71">
        <f>+'RPD DKP'!T206</f>
        <v>1875000</v>
      </c>
      <c r="F202" s="71">
        <f>+'RPD DKP'!Y206</f>
        <v>1875000</v>
      </c>
      <c r="G202" s="71">
        <f>+'RPD DKP'!AD206</f>
        <v>1875000</v>
      </c>
      <c r="H202" s="71">
        <f>+'RPD DKP'!AI206</f>
        <v>1875000</v>
      </c>
      <c r="I202" s="71">
        <f>+'RPD DKP'!AN206</f>
        <v>1875000</v>
      </c>
      <c r="J202" s="71">
        <f>+'RPD DKP'!AS206</f>
        <v>1875000</v>
      </c>
      <c r="K202" s="71">
        <f>+'RPD DKP'!AX206</f>
        <v>1875000</v>
      </c>
      <c r="L202" s="71">
        <f>+'RPD DKP'!BC206</f>
        <v>1875000</v>
      </c>
      <c r="M202" s="71">
        <f>+'RPD DKP'!BH206</f>
        <v>1875000</v>
      </c>
      <c r="N202" s="71">
        <f>+'RPD DKP'!BM206</f>
        <v>1875000</v>
      </c>
      <c r="O202" s="71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idden="1" outlineLevel="1" x14ac:dyDescent="0.3">
      <c r="A203" s="8"/>
      <c r="B203" s="24" t="s">
        <v>30</v>
      </c>
      <c r="C203" s="71">
        <f>+'RPD DKP'!J207</f>
        <v>1250000</v>
      </c>
      <c r="D203" s="71">
        <f>+'RPD DKP'!O207</f>
        <v>1250000</v>
      </c>
      <c r="E203" s="71">
        <f>+'RPD DKP'!T207</f>
        <v>1250000</v>
      </c>
      <c r="F203" s="71">
        <f>+'RPD DKP'!Y207</f>
        <v>1250000</v>
      </c>
      <c r="G203" s="71">
        <f>+'RPD DKP'!AD207</f>
        <v>1250000</v>
      </c>
      <c r="H203" s="71">
        <f>+'RPD DKP'!AI207</f>
        <v>1250000</v>
      </c>
      <c r="I203" s="71">
        <f>+'RPD DKP'!AN207</f>
        <v>1250000</v>
      </c>
      <c r="J203" s="71">
        <f>+'RPD DKP'!AS207</f>
        <v>1250000</v>
      </c>
      <c r="K203" s="71">
        <f>+'RPD DKP'!AX207</f>
        <v>1250000</v>
      </c>
      <c r="L203" s="71">
        <f>+'RPD DKP'!BC207</f>
        <v>1250000</v>
      </c>
      <c r="M203" s="71">
        <f>+'RPD DKP'!BH207</f>
        <v>1250000</v>
      </c>
      <c r="N203" s="71">
        <f>+'RPD DKP'!BM207</f>
        <v>1250000</v>
      </c>
      <c r="O203" s="71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idden="1" outlineLevel="1" x14ac:dyDescent="0.3">
      <c r="A204" s="8"/>
      <c r="B204" s="24" t="s">
        <v>31</v>
      </c>
      <c r="C204" s="71">
        <f>+'RPD DKP'!J208</f>
        <v>800000</v>
      </c>
      <c r="D204" s="71">
        <f>+'RPD DKP'!O208</f>
        <v>800000</v>
      </c>
      <c r="E204" s="71">
        <f>+'RPD DKP'!T208</f>
        <v>800000</v>
      </c>
      <c r="F204" s="71">
        <f>+'RPD DKP'!Y208</f>
        <v>800000</v>
      </c>
      <c r="G204" s="71">
        <f>+'RPD DKP'!AD208</f>
        <v>800000</v>
      </c>
      <c r="H204" s="71">
        <f>+'RPD DKP'!AI208</f>
        <v>800000</v>
      </c>
      <c r="I204" s="71">
        <f>+'RPD DKP'!AN208</f>
        <v>800000</v>
      </c>
      <c r="J204" s="71">
        <f>+'RPD DKP'!AS208</f>
        <v>800000</v>
      </c>
      <c r="K204" s="71">
        <f>+'RPD DKP'!AX208</f>
        <v>800000</v>
      </c>
      <c r="L204" s="71">
        <f>+'RPD DKP'!BC208</f>
        <v>800000</v>
      </c>
      <c r="M204" s="71">
        <f>+'RPD DKP'!BH208</f>
        <v>800000</v>
      </c>
      <c r="N204" s="71">
        <f>+'RPD DKP'!BM208</f>
        <v>800000</v>
      </c>
      <c r="O204" s="71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s="69" customFormat="1" collapsed="1" x14ac:dyDescent="0.3">
      <c r="A205" s="8">
        <v>16</v>
      </c>
      <c r="B205" s="24" t="s">
        <v>46</v>
      </c>
      <c r="C205" s="71">
        <f>+C206</f>
        <v>86020000</v>
      </c>
      <c r="D205" s="71">
        <f t="shared" ref="D205" si="170">+D206</f>
        <v>86020000</v>
      </c>
      <c r="E205" s="71">
        <f t="shared" ref="E205" si="171">+E206</f>
        <v>172040000</v>
      </c>
      <c r="F205" s="71">
        <f t="shared" ref="F205" si="172">+F206</f>
        <v>172040000</v>
      </c>
      <c r="G205" s="71">
        <f t="shared" ref="G205" si="173">+G206</f>
        <v>172040000</v>
      </c>
      <c r="H205" s="71">
        <f t="shared" ref="H205" si="174">+H206</f>
        <v>172040000</v>
      </c>
      <c r="I205" s="71">
        <f t="shared" ref="I205" si="175">+I206</f>
        <v>172040000</v>
      </c>
      <c r="J205" s="71">
        <f t="shared" ref="J205" si="176">+J206</f>
        <v>172040000</v>
      </c>
      <c r="K205" s="71">
        <f t="shared" ref="K205" si="177">+K206</f>
        <v>172040000</v>
      </c>
      <c r="L205" s="71">
        <f t="shared" ref="L205" si="178">+L206</f>
        <v>172040000</v>
      </c>
      <c r="M205" s="71">
        <f t="shared" ref="M205" si="179">+M206</f>
        <v>86020000</v>
      </c>
      <c r="N205" s="71">
        <f t="shared" ref="N205" si="180">+N206</f>
        <v>86020000</v>
      </c>
      <c r="O205" s="71">
        <f>SUM(C205:N205)</f>
        <v>1720400000</v>
      </c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idden="1" outlineLevel="1" x14ac:dyDescent="0.3">
      <c r="A206" s="8"/>
      <c r="B206" s="24" t="s">
        <v>19</v>
      </c>
      <c r="C206" s="71">
        <f>SUM(C207:C212)</f>
        <v>86020000</v>
      </c>
      <c r="D206" s="71">
        <f t="shared" ref="D206:N206" si="181">SUM(D207:D212)</f>
        <v>86020000</v>
      </c>
      <c r="E206" s="71">
        <f t="shared" si="181"/>
        <v>172040000</v>
      </c>
      <c r="F206" s="71">
        <f t="shared" si="181"/>
        <v>172040000</v>
      </c>
      <c r="G206" s="71">
        <f t="shared" si="181"/>
        <v>172040000</v>
      </c>
      <c r="H206" s="71">
        <f t="shared" si="181"/>
        <v>172040000</v>
      </c>
      <c r="I206" s="71">
        <f t="shared" si="181"/>
        <v>172040000</v>
      </c>
      <c r="J206" s="71">
        <f t="shared" si="181"/>
        <v>172040000</v>
      </c>
      <c r="K206" s="71">
        <f t="shared" si="181"/>
        <v>172040000</v>
      </c>
      <c r="L206" s="71">
        <f t="shared" si="181"/>
        <v>172040000</v>
      </c>
      <c r="M206" s="71">
        <f t="shared" si="181"/>
        <v>86020000</v>
      </c>
      <c r="N206" s="71">
        <f t="shared" si="181"/>
        <v>86020000</v>
      </c>
      <c r="O206" s="71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idden="1" outlineLevel="1" x14ac:dyDescent="0.3">
      <c r="A207" s="8"/>
      <c r="B207" s="24" t="s">
        <v>20</v>
      </c>
      <c r="C207" s="71">
        <f>+'RPD DKP'!J211</f>
        <v>13800000</v>
      </c>
      <c r="D207" s="71">
        <f>+'RPD DKP'!O211</f>
        <v>13800000</v>
      </c>
      <c r="E207" s="71">
        <f>+'RPD DKP'!T211</f>
        <v>27600000</v>
      </c>
      <c r="F207" s="71">
        <f>+'RPD DKP'!Y211</f>
        <v>27600000</v>
      </c>
      <c r="G207" s="71">
        <f>+'RPD DKP'!AD211</f>
        <v>27600000</v>
      </c>
      <c r="H207" s="71">
        <f>+'RPD DKP'!AI211</f>
        <v>27600000</v>
      </c>
      <c r="I207" s="71">
        <f>+'RPD DKP'!AN211</f>
        <v>27600000</v>
      </c>
      <c r="J207" s="71">
        <f>+'RPD DKP'!AS211</f>
        <v>27600000</v>
      </c>
      <c r="K207" s="71">
        <f>+'RPD DKP'!AX211</f>
        <v>27600000</v>
      </c>
      <c r="L207" s="71">
        <f>+'RPD DKP'!BC211</f>
        <v>27600000</v>
      </c>
      <c r="M207" s="71">
        <f>+'RPD DKP'!BH211</f>
        <v>13800000</v>
      </c>
      <c r="N207" s="71">
        <f>+'RPD DKP'!BM211</f>
        <v>13800000</v>
      </c>
      <c r="O207" s="71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idden="1" outlineLevel="1" x14ac:dyDescent="0.3">
      <c r="A208" s="8"/>
      <c r="B208" s="24" t="s">
        <v>21</v>
      </c>
      <c r="C208" s="71">
        <f>+'RPD DKP'!J212</f>
        <v>68400000</v>
      </c>
      <c r="D208" s="71">
        <f>+'RPD DKP'!O212</f>
        <v>68400000</v>
      </c>
      <c r="E208" s="71">
        <f>+'RPD DKP'!T212</f>
        <v>136800000</v>
      </c>
      <c r="F208" s="71">
        <f>+'RPD DKP'!Y212</f>
        <v>136800000</v>
      </c>
      <c r="G208" s="71">
        <f>+'RPD DKP'!AD212</f>
        <v>136800000</v>
      </c>
      <c r="H208" s="71">
        <f>+'RPD DKP'!AI212</f>
        <v>136800000</v>
      </c>
      <c r="I208" s="71">
        <f>+'RPD DKP'!AN212</f>
        <v>136800000</v>
      </c>
      <c r="J208" s="71">
        <f>+'RPD DKP'!AS212</f>
        <v>136800000</v>
      </c>
      <c r="K208" s="71">
        <f>+'RPD DKP'!AX212</f>
        <v>136800000</v>
      </c>
      <c r="L208" s="71">
        <f>+'RPD DKP'!BC212</f>
        <v>136800000</v>
      </c>
      <c r="M208" s="71">
        <f>+'RPD DKP'!BH212</f>
        <v>68400000</v>
      </c>
      <c r="N208" s="71">
        <f>+'RPD DKP'!BM212</f>
        <v>68400000</v>
      </c>
      <c r="O208" s="71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idden="1" outlineLevel="1" x14ac:dyDescent="0.3">
      <c r="A209" s="8"/>
      <c r="B209" s="24" t="s">
        <v>22</v>
      </c>
      <c r="C209" s="71">
        <f>+'RPD DKP'!J213</f>
        <v>0</v>
      </c>
      <c r="D209" s="71">
        <f>+'RPD DKP'!O213</f>
        <v>0</v>
      </c>
      <c r="E209" s="71">
        <f>+'RPD DKP'!T213</f>
        <v>0</v>
      </c>
      <c r="F209" s="71">
        <f>+'RPD DKP'!Y213</f>
        <v>0</v>
      </c>
      <c r="G209" s="71">
        <f>+'RPD DKP'!AD213</f>
        <v>0</v>
      </c>
      <c r="H209" s="71">
        <f>+'RPD DKP'!AI213</f>
        <v>0</v>
      </c>
      <c r="I209" s="71">
        <f>+'RPD DKP'!AN213</f>
        <v>0</v>
      </c>
      <c r="J209" s="71">
        <f>+'RPD DKP'!AS213</f>
        <v>0</v>
      </c>
      <c r="K209" s="71">
        <f>+'RPD DKP'!AX213</f>
        <v>0</v>
      </c>
      <c r="L209" s="71">
        <f>+'RPD DKP'!BC213</f>
        <v>0</v>
      </c>
      <c r="M209" s="71">
        <f>+'RPD DKP'!BH213</f>
        <v>0</v>
      </c>
      <c r="N209" s="71">
        <f>+'RPD DKP'!BM213</f>
        <v>0</v>
      </c>
      <c r="O209" s="71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idden="1" outlineLevel="1" x14ac:dyDescent="0.3">
      <c r="A210" s="8"/>
      <c r="B210" s="24" t="s">
        <v>23</v>
      </c>
      <c r="C210" s="71">
        <f>+'RPD DKP'!J214</f>
        <v>1520000</v>
      </c>
      <c r="D210" s="71">
        <f>+'RPD DKP'!O214</f>
        <v>1520000</v>
      </c>
      <c r="E210" s="71">
        <f>+'RPD DKP'!T214</f>
        <v>3040000</v>
      </c>
      <c r="F210" s="71">
        <f>+'RPD DKP'!Y214</f>
        <v>3040000</v>
      </c>
      <c r="G210" s="71">
        <f>+'RPD DKP'!AD214</f>
        <v>3040000</v>
      </c>
      <c r="H210" s="71">
        <f>+'RPD DKP'!AI214</f>
        <v>3040000</v>
      </c>
      <c r="I210" s="71">
        <f>+'RPD DKP'!AN214</f>
        <v>3040000</v>
      </c>
      <c r="J210" s="71">
        <f>+'RPD DKP'!AS214</f>
        <v>3040000</v>
      </c>
      <c r="K210" s="71">
        <f>+'RPD DKP'!AX214</f>
        <v>3040000</v>
      </c>
      <c r="L210" s="71">
        <f>+'RPD DKP'!BC214</f>
        <v>3040000</v>
      </c>
      <c r="M210" s="71">
        <f>+'RPD DKP'!BH214</f>
        <v>1520000</v>
      </c>
      <c r="N210" s="71">
        <f>+'RPD DKP'!BM214</f>
        <v>1520000</v>
      </c>
      <c r="O210" s="71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idden="1" outlineLevel="1" x14ac:dyDescent="0.3">
      <c r="A211" s="8"/>
      <c r="B211" s="24" t="s">
        <v>24</v>
      </c>
      <c r="C211" s="71">
        <f>+'RPD DKP'!J215</f>
        <v>800000</v>
      </c>
      <c r="D211" s="71">
        <f>+'RPD DKP'!O215</f>
        <v>800000</v>
      </c>
      <c r="E211" s="71">
        <f>+'RPD DKP'!T215</f>
        <v>1600000</v>
      </c>
      <c r="F211" s="71">
        <f>+'RPD DKP'!Y215</f>
        <v>1600000</v>
      </c>
      <c r="G211" s="71">
        <f>+'RPD DKP'!AD215</f>
        <v>1600000</v>
      </c>
      <c r="H211" s="71">
        <f>+'RPD DKP'!AI215</f>
        <v>1600000</v>
      </c>
      <c r="I211" s="71">
        <f>+'RPD DKP'!AN215</f>
        <v>1600000</v>
      </c>
      <c r="J211" s="71">
        <f>+'RPD DKP'!AS215</f>
        <v>1600000</v>
      </c>
      <c r="K211" s="71">
        <f>+'RPD DKP'!AX215</f>
        <v>1600000</v>
      </c>
      <c r="L211" s="71">
        <f>+'RPD DKP'!BC215</f>
        <v>1600000</v>
      </c>
      <c r="M211" s="71">
        <f>+'RPD DKP'!BH215</f>
        <v>800000</v>
      </c>
      <c r="N211" s="71">
        <f>+'RPD DKP'!BM215</f>
        <v>800000</v>
      </c>
      <c r="O211" s="71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idden="1" outlineLevel="1" x14ac:dyDescent="0.3">
      <c r="A212" s="8"/>
      <c r="B212" s="24" t="s">
        <v>25</v>
      </c>
      <c r="C212" s="71">
        <f>+'RPD DKP'!J216</f>
        <v>1500000</v>
      </c>
      <c r="D212" s="71">
        <f>+'RPD DKP'!O216</f>
        <v>1500000</v>
      </c>
      <c r="E212" s="71">
        <f>+'RPD DKP'!T216</f>
        <v>3000000</v>
      </c>
      <c r="F212" s="71">
        <f>+'RPD DKP'!Y216</f>
        <v>3000000</v>
      </c>
      <c r="G212" s="71">
        <f>+'RPD DKP'!AD216</f>
        <v>3000000</v>
      </c>
      <c r="H212" s="71">
        <f>+'RPD DKP'!AI216</f>
        <v>3000000</v>
      </c>
      <c r="I212" s="71">
        <f>+'RPD DKP'!AN216</f>
        <v>3000000</v>
      </c>
      <c r="J212" s="71">
        <f>+'RPD DKP'!AS216</f>
        <v>3000000</v>
      </c>
      <c r="K212" s="71">
        <f>+'RPD DKP'!AX216</f>
        <v>3000000</v>
      </c>
      <c r="L212" s="71">
        <f>+'RPD DKP'!BC216</f>
        <v>3000000</v>
      </c>
      <c r="M212" s="71">
        <f>+'RPD DKP'!BH216</f>
        <v>1500000</v>
      </c>
      <c r="N212" s="71">
        <f>+'RPD DKP'!BM216</f>
        <v>1500000</v>
      </c>
      <c r="O212" s="71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idden="1" outlineLevel="1" x14ac:dyDescent="0.3">
      <c r="A213" s="8"/>
      <c r="B213" s="24" t="s">
        <v>26</v>
      </c>
      <c r="C213" s="71">
        <f>+'RPD DKP'!J217</f>
        <v>25375000</v>
      </c>
      <c r="D213" s="71">
        <f>+'RPD DKP'!O217</f>
        <v>25375000</v>
      </c>
      <c r="E213" s="71">
        <f>+'RPD DKP'!T217</f>
        <v>50750000</v>
      </c>
      <c r="F213" s="71">
        <f>+'RPD DKP'!Y217</f>
        <v>50750000</v>
      </c>
      <c r="G213" s="71">
        <f>+'RPD DKP'!AD217</f>
        <v>50750000</v>
      </c>
      <c r="H213" s="71">
        <f>+'RPD DKP'!AI217</f>
        <v>50750000</v>
      </c>
      <c r="I213" s="71">
        <f>+'RPD DKP'!AN217</f>
        <v>50750000</v>
      </c>
      <c r="J213" s="71">
        <f>+'RPD DKP'!AS217</f>
        <v>50750000</v>
      </c>
      <c r="K213" s="71">
        <f>+'RPD DKP'!AX217</f>
        <v>50750000</v>
      </c>
      <c r="L213" s="71">
        <f>+'RPD DKP'!BC217</f>
        <v>50750000</v>
      </c>
      <c r="M213" s="71">
        <f>+'RPD DKP'!BH217</f>
        <v>25375000</v>
      </c>
      <c r="N213" s="71">
        <f>+'RPD DKP'!BM217</f>
        <v>25375000</v>
      </c>
      <c r="O213" s="71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idden="1" outlineLevel="1" x14ac:dyDescent="0.3">
      <c r="A214" s="8"/>
      <c r="B214" s="24" t="s">
        <v>27</v>
      </c>
      <c r="C214" s="71">
        <f>+'RPD DKP'!J218</f>
        <v>500000</v>
      </c>
      <c r="D214" s="71">
        <f>+'RPD DKP'!O218</f>
        <v>500000</v>
      </c>
      <c r="E214" s="71">
        <f>+'RPD DKP'!T218</f>
        <v>1000000</v>
      </c>
      <c r="F214" s="71">
        <f>+'RPD DKP'!Y218</f>
        <v>1000000</v>
      </c>
      <c r="G214" s="71">
        <f>+'RPD DKP'!AD218</f>
        <v>1000000</v>
      </c>
      <c r="H214" s="71">
        <f>+'RPD DKP'!AI218</f>
        <v>1000000</v>
      </c>
      <c r="I214" s="71">
        <f>+'RPD DKP'!AN218</f>
        <v>1000000</v>
      </c>
      <c r="J214" s="71">
        <f>+'RPD DKP'!AS218</f>
        <v>1000000</v>
      </c>
      <c r="K214" s="71">
        <f>+'RPD DKP'!AX218</f>
        <v>1000000</v>
      </c>
      <c r="L214" s="71">
        <f>+'RPD DKP'!BC218</f>
        <v>1000000</v>
      </c>
      <c r="M214" s="71">
        <f>+'RPD DKP'!BH218</f>
        <v>500000</v>
      </c>
      <c r="N214" s="71">
        <f>+'RPD DKP'!BM218</f>
        <v>500000</v>
      </c>
      <c r="O214" s="71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idden="1" outlineLevel="1" x14ac:dyDescent="0.3">
      <c r="A215" s="8"/>
      <c r="B215" s="24" t="s">
        <v>28</v>
      </c>
      <c r="C215" s="71">
        <f>+'RPD DKP'!J219</f>
        <v>19000000</v>
      </c>
      <c r="D215" s="71">
        <f>+'RPD DKP'!O219</f>
        <v>19000000</v>
      </c>
      <c r="E215" s="71">
        <f>+'RPD DKP'!T219</f>
        <v>38000000</v>
      </c>
      <c r="F215" s="71">
        <f>+'RPD DKP'!Y219</f>
        <v>38000000</v>
      </c>
      <c r="G215" s="71">
        <f>+'RPD DKP'!AD219</f>
        <v>38000000</v>
      </c>
      <c r="H215" s="71">
        <f>+'RPD DKP'!AI219</f>
        <v>38000000</v>
      </c>
      <c r="I215" s="71">
        <f>+'RPD DKP'!AN219</f>
        <v>38000000</v>
      </c>
      <c r="J215" s="71">
        <f>+'RPD DKP'!AS219</f>
        <v>38000000</v>
      </c>
      <c r="K215" s="71">
        <f>+'RPD DKP'!AX219</f>
        <v>38000000</v>
      </c>
      <c r="L215" s="71">
        <f>+'RPD DKP'!BC219</f>
        <v>38000000</v>
      </c>
      <c r="M215" s="71">
        <f>+'RPD DKP'!BH219</f>
        <v>19000000</v>
      </c>
      <c r="N215" s="71">
        <f>+'RPD DKP'!BM219</f>
        <v>19000000</v>
      </c>
      <c r="O215" s="71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idden="1" outlineLevel="1" x14ac:dyDescent="0.3">
      <c r="A216" s="8"/>
      <c r="B216" s="24" t="s">
        <v>29</v>
      </c>
      <c r="C216" s="71">
        <f>+'RPD DKP'!J220</f>
        <v>1875000</v>
      </c>
      <c r="D216" s="71">
        <f>+'RPD DKP'!O220</f>
        <v>1875000</v>
      </c>
      <c r="E216" s="71">
        <f>+'RPD DKP'!T220</f>
        <v>3750000</v>
      </c>
      <c r="F216" s="71">
        <f>+'RPD DKP'!Y220</f>
        <v>3750000</v>
      </c>
      <c r="G216" s="71">
        <f>+'RPD DKP'!AD220</f>
        <v>3750000</v>
      </c>
      <c r="H216" s="71">
        <f>+'RPD DKP'!AI220</f>
        <v>3750000</v>
      </c>
      <c r="I216" s="71">
        <f>+'RPD DKP'!AN220</f>
        <v>3750000</v>
      </c>
      <c r="J216" s="71">
        <f>+'RPD DKP'!AS220</f>
        <v>3750000</v>
      </c>
      <c r="K216" s="71">
        <f>+'RPD DKP'!AX220</f>
        <v>3750000</v>
      </c>
      <c r="L216" s="71">
        <f>+'RPD DKP'!BC220</f>
        <v>3750000</v>
      </c>
      <c r="M216" s="71">
        <f>+'RPD DKP'!BH220</f>
        <v>1875000</v>
      </c>
      <c r="N216" s="71">
        <f>+'RPD DKP'!BM220</f>
        <v>1875000</v>
      </c>
      <c r="O216" s="71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idden="1" outlineLevel="1" x14ac:dyDescent="0.3">
      <c r="A217" s="8"/>
      <c r="B217" s="24" t="s">
        <v>30</v>
      </c>
      <c r="C217" s="71">
        <f>+'RPD DKP'!J221</f>
        <v>2500000</v>
      </c>
      <c r="D217" s="71">
        <f>+'RPD DKP'!O221</f>
        <v>2500000</v>
      </c>
      <c r="E217" s="71">
        <f>+'RPD DKP'!T221</f>
        <v>5000000</v>
      </c>
      <c r="F217" s="71">
        <f>+'RPD DKP'!Y221</f>
        <v>5000000</v>
      </c>
      <c r="G217" s="71">
        <f>+'RPD DKP'!AD221</f>
        <v>5000000</v>
      </c>
      <c r="H217" s="71">
        <f>+'RPD DKP'!AI221</f>
        <v>5000000</v>
      </c>
      <c r="I217" s="71">
        <f>+'RPD DKP'!AN221</f>
        <v>5000000</v>
      </c>
      <c r="J217" s="71">
        <f>+'RPD DKP'!AS221</f>
        <v>5000000</v>
      </c>
      <c r="K217" s="71">
        <f>+'RPD DKP'!AX221</f>
        <v>5000000</v>
      </c>
      <c r="L217" s="71">
        <f>+'RPD DKP'!BC221</f>
        <v>5000000</v>
      </c>
      <c r="M217" s="71">
        <f>+'RPD DKP'!BH221</f>
        <v>2500000</v>
      </c>
      <c r="N217" s="71">
        <f>+'RPD DKP'!BM221</f>
        <v>2500000</v>
      </c>
      <c r="O217" s="71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idden="1" outlineLevel="1" x14ac:dyDescent="0.3">
      <c r="A218" s="8"/>
      <c r="B218" s="24" t="s">
        <v>31</v>
      </c>
      <c r="C218" s="71">
        <f>+'RPD DKP'!J222</f>
        <v>1500000</v>
      </c>
      <c r="D218" s="71">
        <f>+'RPD DKP'!O222</f>
        <v>1500000</v>
      </c>
      <c r="E218" s="71">
        <f>+'RPD DKP'!T222</f>
        <v>3000000</v>
      </c>
      <c r="F218" s="71">
        <f>+'RPD DKP'!Y222</f>
        <v>3000000</v>
      </c>
      <c r="G218" s="71">
        <f>+'RPD DKP'!AD222</f>
        <v>3000000</v>
      </c>
      <c r="H218" s="71">
        <f>+'RPD DKP'!AI222</f>
        <v>3000000</v>
      </c>
      <c r="I218" s="71">
        <f>+'RPD DKP'!AN222</f>
        <v>3000000</v>
      </c>
      <c r="J218" s="71">
        <f>+'RPD DKP'!AS222</f>
        <v>3000000</v>
      </c>
      <c r="K218" s="71">
        <f>+'RPD DKP'!AX222</f>
        <v>3000000</v>
      </c>
      <c r="L218" s="71">
        <f>+'RPD DKP'!BC222</f>
        <v>3000000</v>
      </c>
      <c r="M218" s="71">
        <f>+'RPD DKP'!BH222</f>
        <v>1500000</v>
      </c>
      <c r="N218" s="71">
        <f>+'RPD DKP'!BM222</f>
        <v>1500000</v>
      </c>
      <c r="O218" s="71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s="69" customFormat="1" collapsed="1" x14ac:dyDescent="0.3">
      <c r="A219" s="8">
        <v>17</v>
      </c>
      <c r="B219" s="24" t="s">
        <v>47</v>
      </c>
      <c r="C219" s="71">
        <f>+C220</f>
        <v>87420000</v>
      </c>
      <c r="D219" s="71">
        <f t="shared" ref="D219" si="182">+D220</f>
        <v>87420000</v>
      </c>
      <c r="E219" s="71">
        <f t="shared" ref="E219" si="183">+E220</f>
        <v>174840000</v>
      </c>
      <c r="F219" s="71">
        <f t="shared" ref="F219" si="184">+F220</f>
        <v>174840000</v>
      </c>
      <c r="G219" s="71">
        <f t="shared" ref="G219" si="185">+G220</f>
        <v>174840000</v>
      </c>
      <c r="H219" s="71">
        <f t="shared" ref="H219" si="186">+H220</f>
        <v>174840000</v>
      </c>
      <c r="I219" s="71">
        <f t="shared" ref="I219" si="187">+I220</f>
        <v>174840000</v>
      </c>
      <c r="J219" s="71">
        <f t="shared" ref="J219" si="188">+J220</f>
        <v>174840000</v>
      </c>
      <c r="K219" s="71">
        <f t="shared" ref="K219" si="189">+K220</f>
        <v>174840000</v>
      </c>
      <c r="L219" s="71">
        <f t="shared" ref="L219" si="190">+L220</f>
        <v>174840000</v>
      </c>
      <c r="M219" s="71">
        <f t="shared" ref="M219" si="191">+M220</f>
        <v>87420000</v>
      </c>
      <c r="N219" s="71">
        <f t="shared" ref="N219" si="192">+N220</f>
        <v>87420000</v>
      </c>
      <c r="O219" s="71">
        <f>SUM(C219:N219)</f>
        <v>1748400000</v>
      </c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idden="1" outlineLevel="1" x14ac:dyDescent="0.3">
      <c r="A220" s="8"/>
      <c r="B220" s="24" t="s">
        <v>19</v>
      </c>
      <c r="C220" s="71">
        <f>SUM(C221:C226)</f>
        <v>87420000</v>
      </c>
      <c r="D220" s="71">
        <f t="shared" ref="D220:N220" si="193">SUM(D221:D226)</f>
        <v>87420000</v>
      </c>
      <c r="E220" s="71">
        <f t="shared" si="193"/>
        <v>174840000</v>
      </c>
      <c r="F220" s="71">
        <f t="shared" si="193"/>
        <v>174840000</v>
      </c>
      <c r="G220" s="71">
        <f t="shared" si="193"/>
        <v>174840000</v>
      </c>
      <c r="H220" s="71">
        <f t="shared" si="193"/>
        <v>174840000</v>
      </c>
      <c r="I220" s="71">
        <f t="shared" si="193"/>
        <v>174840000</v>
      </c>
      <c r="J220" s="71">
        <f t="shared" si="193"/>
        <v>174840000</v>
      </c>
      <c r="K220" s="71">
        <f t="shared" si="193"/>
        <v>174840000</v>
      </c>
      <c r="L220" s="71">
        <f t="shared" si="193"/>
        <v>174840000</v>
      </c>
      <c r="M220" s="71">
        <f t="shared" si="193"/>
        <v>87420000</v>
      </c>
      <c r="N220" s="71">
        <f t="shared" si="193"/>
        <v>87420000</v>
      </c>
      <c r="O220" s="71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idden="1" outlineLevel="1" x14ac:dyDescent="0.3">
      <c r="A221" s="8"/>
      <c r="B221" s="24" t="s">
        <v>20</v>
      </c>
      <c r="C221" s="71">
        <f>+'RPD DKP'!J225</f>
        <v>13200000</v>
      </c>
      <c r="D221" s="71">
        <f>+'RPD DKP'!O225</f>
        <v>13200000</v>
      </c>
      <c r="E221" s="71">
        <f>+'RPD DKP'!T225</f>
        <v>26400000</v>
      </c>
      <c r="F221" s="71">
        <f>+'RPD DKP'!Y225</f>
        <v>26400000</v>
      </c>
      <c r="G221" s="71">
        <f>+'RPD DKP'!AD225</f>
        <v>26400000</v>
      </c>
      <c r="H221" s="71">
        <f>+'RPD DKP'!AI225</f>
        <v>26400000</v>
      </c>
      <c r="I221" s="71">
        <f>+'RPD DKP'!AN225</f>
        <v>26400000</v>
      </c>
      <c r="J221" s="71">
        <f>+'RPD DKP'!AS225</f>
        <v>26400000</v>
      </c>
      <c r="K221" s="71">
        <f>+'RPD DKP'!AX225</f>
        <v>26400000</v>
      </c>
      <c r="L221" s="71">
        <f>+'RPD DKP'!BC225</f>
        <v>26400000</v>
      </c>
      <c r="M221" s="71">
        <f>+'RPD DKP'!BH225</f>
        <v>13200000</v>
      </c>
      <c r="N221" s="71">
        <f>+'RPD DKP'!BM225</f>
        <v>13200000</v>
      </c>
      <c r="O221" s="71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idden="1" outlineLevel="1" x14ac:dyDescent="0.3">
      <c r="A222" s="8"/>
      <c r="B222" s="24" t="s">
        <v>21</v>
      </c>
      <c r="C222" s="71">
        <f>+'RPD DKP'!J226</f>
        <v>69600000</v>
      </c>
      <c r="D222" s="71">
        <f>+'RPD DKP'!O226</f>
        <v>69600000</v>
      </c>
      <c r="E222" s="71">
        <f>+'RPD DKP'!T226</f>
        <v>139200000</v>
      </c>
      <c r="F222" s="71">
        <f>+'RPD DKP'!Y226</f>
        <v>139200000</v>
      </c>
      <c r="G222" s="71">
        <f>+'RPD DKP'!AD226</f>
        <v>139200000</v>
      </c>
      <c r="H222" s="71">
        <f>+'RPD DKP'!AI226</f>
        <v>139200000</v>
      </c>
      <c r="I222" s="71">
        <f>+'RPD DKP'!AN226</f>
        <v>139200000</v>
      </c>
      <c r="J222" s="71">
        <f>+'RPD DKP'!AS226</f>
        <v>139200000</v>
      </c>
      <c r="K222" s="71">
        <f>+'RPD DKP'!AX226</f>
        <v>139200000</v>
      </c>
      <c r="L222" s="71">
        <f>+'RPD DKP'!BC226</f>
        <v>139200000</v>
      </c>
      <c r="M222" s="71">
        <f>+'RPD DKP'!BH226</f>
        <v>69600000</v>
      </c>
      <c r="N222" s="71">
        <f>+'RPD DKP'!BM226</f>
        <v>69600000</v>
      </c>
      <c r="O222" s="71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idden="1" outlineLevel="1" x14ac:dyDescent="0.3">
      <c r="A223" s="8"/>
      <c r="B223" s="24" t="s">
        <v>22</v>
      </c>
      <c r="C223" s="71">
        <f>+'RPD DKP'!J227</f>
        <v>0</v>
      </c>
      <c r="D223" s="71">
        <f>+'RPD DKP'!O227</f>
        <v>0</v>
      </c>
      <c r="E223" s="71">
        <f>+'RPD DKP'!T227</f>
        <v>0</v>
      </c>
      <c r="F223" s="71">
        <f>+'RPD DKP'!Y227</f>
        <v>0</v>
      </c>
      <c r="G223" s="71">
        <f>+'RPD DKP'!AD227</f>
        <v>0</v>
      </c>
      <c r="H223" s="71">
        <f>+'RPD DKP'!AI227</f>
        <v>0</v>
      </c>
      <c r="I223" s="71">
        <f>+'RPD DKP'!AN227</f>
        <v>0</v>
      </c>
      <c r="J223" s="71">
        <f>+'RPD DKP'!AS227</f>
        <v>0</v>
      </c>
      <c r="K223" s="71">
        <f>+'RPD DKP'!AX227</f>
        <v>0</v>
      </c>
      <c r="L223" s="71">
        <f>+'RPD DKP'!BC227</f>
        <v>0</v>
      </c>
      <c r="M223" s="71">
        <f>+'RPD DKP'!BH227</f>
        <v>0</v>
      </c>
      <c r="N223" s="71">
        <f>+'RPD DKP'!BM227</f>
        <v>0</v>
      </c>
      <c r="O223" s="71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idden="1" outlineLevel="1" x14ac:dyDescent="0.3">
      <c r="A224" s="8"/>
      <c r="B224" s="24" t="s">
        <v>23</v>
      </c>
      <c r="C224" s="71">
        <f>+'RPD DKP'!J228</f>
        <v>1520000</v>
      </c>
      <c r="D224" s="71">
        <f>+'RPD DKP'!O228</f>
        <v>1520000</v>
      </c>
      <c r="E224" s="71">
        <f>+'RPD DKP'!T228</f>
        <v>3040000</v>
      </c>
      <c r="F224" s="71">
        <f>+'RPD DKP'!Y228</f>
        <v>3040000</v>
      </c>
      <c r="G224" s="71">
        <f>+'RPD DKP'!AD228</f>
        <v>3040000</v>
      </c>
      <c r="H224" s="71">
        <f>+'RPD DKP'!AI228</f>
        <v>3040000</v>
      </c>
      <c r="I224" s="71">
        <f>+'RPD DKP'!AN228</f>
        <v>3040000</v>
      </c>
      <c r="J224" s="71">
        <f>+'RPD DKP'!AS228</f>
        <v>3040000</v>
      </c>
      <c r="K224" s="71">
        <f>+'RPD DKP'!AX228</f>
        <v>3040000</v>
      </c>
      <c r="L224" s="71">
        <f>+'RPD DKP'!BC228</f>
        <v>3040000</v>
      </c>
      <c r="M224" s="71">
        <f>+'RPD DKP'!BH228</f>
        <v>1520000</v>
      </c>
      <c r="N224" s="71">
        <f>+'RPD DKP'!BM228</f>
        <v>1520000</v>
      </c>
      <c r="O224" s="71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idden="1" outlineLevel="1" x14ac:dyDescent="0.3">
      <c r="A225" s="8"/>
      <c r="B225" s="24" t="s">
        <v>24</v>
      </c>
      <c r="C225" s="71">
        <f>+'RPD DKP'!J229</f>
        <v>1600000</v>
      </c>
      <c r="D225" s="71">
        <f>+'RPD DKP'!O229</f>
        <v>1600000</v>
      </c>
      <c r="E225" s="71">
        <f>+'RPD DKP'!T229</f>
        <v>3200000</v>
      </c>
      <c r="F225" s="71">
        <f>+'RPD DKP'!Y229</f>
        <v>3200000</v>
      </c>
      <c r="G225" s="71">
        <f>+'RPD DKP'!AD229</f>
        <v>3200000</v>
      </c>
      <c r="H225" s="71">
        <f>+'RPD DKP'!AI229</f>
        <v>3200000</v>
      </c>
      <c r="I225" s="71">
        <f>+'RPD DKP'!AN229</f>
        <v>3200000</v>
      </c>
      <c r="J225" s="71">
        <f>+'RPD DKP'!AS229</f>
        <v>3200000</v>
      </c>
      <c r="K225" s="71">
        <f>+'RPD DKP'!AX229</f>
        <v>3200000</v>
      </c>
      <c r="L225" s="71">
        <f>+'RPD DKP'!BC229</f>
        <v>3200000</v>
      </c>
      <c r="M225" s="71">
        <f>+'RPD DKP'!BH229</f>
        <v>1600000</v>
      </c>
      <c r="N225" s="71">
        <f>+'RPD DKP'!BM229</f>
        <v>1600000</v>
      </c>
      <c r="O225" s="71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idden="1" outlineLevel="1" x14ac:dyDescent="0.3">
      <c r="A226" s="8"/>
      <c r="B226" s="24" t="s">
        <v>25</v>
      </c>
      <c r="C226" s="71">
        <f>+'RPD DKP'!J230</f>
        <v>1500000</v>
      </c>
      <c r="D226" s="71">
        <f>+'RPD DKP'!O230</f>
        <v>1500000</v>
      </c>
      <c r="E226" s="71">
        <f>+'RPD DKP'!T230</f>
        <v>3000000</v>
      </c>
      <c r="F226" s="71">
        <f>+'RPD DKP'!Y230</f>
        <v>3000000</v>
      </c>
      <c r="G226" s="71">
        <f>+'RPD DKP'!AD230</f>
        <v>3000000</v>
      </c>
      <c r="H226" s="71">
        <f>+'RPD DKP'!AI230</f>
        <v>3000000</v>
      </c>
      <c r="I226" s="71">
        <f>+'RPD DKP'!AN230</f>
        <v>3000000</v>
      </c>
      <c r="J226" s="71">
        <f>+'RPD DKP'!AS230</f>
        <v>3000000</v>
      </c>
      <c r="K226" s="71">
        <f>+'RPD DKP'!AX230</f>
        <v>3000000</v>
      </c>
      <c r="L226" s="71">
        <f>+'RPD DKP'!BC230</f>
        <v>3000000</v>
      </c>
      <c r="M226" s="71">
        <f>+'RPD DKP'!BH230</f>
        <v>1500000</v>
      </c>
      <c r="N226" s="71">
        <f>+'RPD DKP'!BM230</f>
        <v>1500000</v>
      </c>
      <c r="O226" s="71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idden="1" outlineLevel="1" x14ac:dyDescent="0.3">
      <c r="A227" s="8"/>
      <c r="B227" s="24" t="s">
        <v>26</v>
      </c>
      <c r="C227" s="71">
        <f>+'RPD DKP'!J231</f>
        <v>25375000</v>
      </c>
      <c r="D227" s="71">
        <f>+'RPD DKP'!O231</f>
        <v>25375000</v>
      </c>
      <c r="E227" s="71">
        <f>+'RPD DKP'!T231</f>
        <v>50750000</v>
      </c>
      <c r="F227" s="71">
        <f>+'RPD DKP'!Y231</f>
        <v>50750000</v>
      </c>
      <c r="G227" s="71">
        <f>+'RPD DKP'!AD231</f>
        <v>50750000</v>
      </c>
      <c r="H227" s="71">
        <f>+'RPD DKP'!AI231</f>
        <v>50750000</v>
      </c>
      <c r="I227" s="71">
        <f>+'RPD DKP'!AN231</f>
        <v>50750000</v>
      </c>
      <c r="J227" s="71">
        <f>+'RPD DKP'!AS231</f>
        <v>50750000</v>
      </c>
      <c r="K227" s="71">
        <f>+'RPD DKP'!AX231</f>
        <v>50750000</v>
      </c>
      <c r="L227" s="71">
        <f>+'RPD DKP'!BC231</f>
        <v>50750000</v>
      </c>
      <c r="M227" s="71">
        <f>+'RPD DKP'!BH231</f>
        <v>25375000</v>
      </c>
      <c r="N227" s="71">
        <f>+'RPD DKP'!BM231</f>
        <v>25375000</v>
      </c>
      <c r="O227" s="71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idden="1" outlineLevel="1" x14ac:dyDescent="0.3">
      <c r="A228" s="8"/>
      <c r="B228" s="24" t="s">
        <v>27</v>
      </c>
      <c r="C228" s="71">
        <f>+'RPD DKP'!J232</f>
        <v>500000</v>
      </c>
      <c r="D228" s="71">
        <f>+'RPD DKP'!O232</f>
        <v>500000</v>
      </c>
      <c r="E228" s="71">
        <f>+'RPD DKP'!T232</f>
        <v>1000000</v>
      </c>
      <c r="F228" s="71">
        <f>+'RPD DKP'!Y232</f>
        <v>1000000</v>
      </c>
      <c r="G228" s="71">
        <f>+'RPD DKP'!AD232</f>
        <v>1000000</v>
      </c>
      <c r="H228" s="71">
        <f>+'RPD DKP'!AI232</f>
        <v>1000000</v>
      </c>
      <c r="I228" s="71">
        <f>+'RPD DKP'!AN232</f>
        <v>1000000</v>
      </c>
      <c r="J228" s="71">
        <f>+'RPD DKP'!AS232</f>
        <v>1000000</v>
      </c>
      <c r="K228" s="71">
        <f>+'RPD DKP'!AX232</f>
        <v>1000000</v>
      </c>
      <c r="L228" s="71">
        <f>+'RPD DKP'!BC232</f>
        <v>1000000</v>
      </c>
      <c r="M228" s="71">
        <f>+'RPD DKP'!BH232</f>
        <v>500000</v>
      </c>
      <c r="N228" s="71">
        <f>+'RPD DKP'!BM232</f>
        <v>500000</v>
      </c>
      <c r="O228" s="71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idden="1" outlineLevel="1" x14ac:dyDescent="0.3">
      <c r="A229" s="8"/>
      <c r="B229" s="24" t="s">
        <v>28</v>
      </c>
      <c r="C229" s="71">
        <f>+'RPD DKP'!J233</f>
        <v>19000000</v>
      </c>
      <c r="D229" s="71">
        <f>+'RPD DKP'!O233</f>
        <v>19000000</v>
      </c>
      <c r="E229" s="71">
        <f>+'RPD DKP'!T233</f>
        <v>38000000</v>
      </c>
      <c r="F229" s="71">
        <f>+'RPD DKP'!Y233</f>
        <v>38000000</v>
      </c>
      <c r="G229" s="71">
        <f>+'RPD DKP'!AD233</f>
        <v>38000000</v>
      </c>
      <c r="H229" s="71">
        <f>+'RPD DKP'!AI233</f>
        <v>38000000</v>
      </c>
      <c r="I229" s="71">
        <f>+'RPD DKP'!AN233</f>
        <v>38000000</v>
      </c>
      <c r="J229" s="71">
        <f>+'RPD DKP'!AS233</f>
        <v>38000000</v>
      </c>
      <c r="K229" s="71">
        <f>+'RPD DKP'!AX233</f>
        <v>38000000</v>
      </c>
      <c r="L229" s="71">
        <f>+'RPD DKP'!BC233</f>
        <v>38000000</v>
      </c>
      <c r="M229" s="71">
        <f>+'RPD DKP'!BH233</f>
        <v>19000000</v>
      </c>
      <c r="N229" s="71">
        <f>+'RPD DKP'!BM233</f>
        <v>19000000</v>
      </c>
      <c r="O229" s="71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idden="1" outlineLevel="1" x14ac:dyDescent="0.3">
      <c r="A230" s="8"/>
      <c r="B230" s="24" t="s">
        <v>29</v>
      </c>
      <c r="C230" s="71">
        <f>+'RPD DKP'!J234</f>
        <v>1875000</v>
      </c>
      <c r="D230" s="71">
        <f>+'RPD DKP'!O234</f>
        <v>1875000</v>
      </c>
      <c r="E230" s="71">
        <f>+'RPD DKP'!T234</f>
        <v>3750000</v>
      </c>
      <c r="F230" s="71">
        <f>+'RPD DKP'!Y234</f>
        <v>3750000</v>
      </c>
      <c r="G230" s="71">
        <f>+'RPD DKP'!AD234</f>
        <v>3750000</v>
      </c>
      <c r="H230" s="71">
        <f>+'RPD DKP'!AI234</f>
        <v>3750000</v>
      </c>
      <c r="I230" s="71">
        <f>+'RPD DKP'!AN234</f>
        <v>3750000</v>
      </c>
      <c r="J230" s="71">
        <f>+'RPD DKP'!AS234</f>
        <v>3750000</v>
      </c>
      <c r="K230" s="71">
        <f>+'RPD DKP'!AX234</f>
        <v>3750000</v>
      </c>
      <c r="L230" s="71">
        <f>+'RPD DKP'!BC234</f>
        <v>3750000</v>
      </c>
      <c r="M230" s="71">
        <f>+'RPD DKP'!BH234</f>
        <v>1875000</v>
      </c>
      <c r="N230" s="71">
        <f>+'RPD DKP'!BM234</f>
        <v>1875000</v>
      </c>
      <c r="O230" s="71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idden="1" outlineLevel="1" x14ac:dyDescent="0.3">
      <c r="A231" s="8"/>
      <c r="B231" s="24" t="s">
        <v>30</v>
      </c>
      <c r="C231" s="71">
        <f>+'RPD DKP'!J235</f>
        <v>2500000</v>
      </c>
      <c r="D231" s="71">
        <f>+'RPD DKP'!O235</f>
        <v>2500000</v>
      </c>
      <c r="E231" s="71">
        <f>+'RPD DKP'!T235</f>
        <v>5000000</v>
      </c>
      <c r="F231" s="71">
        <f>+'RPD DKP'!Y235</f>
        <v>5000000</v>
      </c>
      <c r="G231" s="71">
        <f>+'RPD DKP'!AD235</f>
        <v>5000000</v>
      </c>
      <c r="H231" s="71">
        <f>+'RPD DKP'!AI235</f>
        <v>5000000</v>
      </c>
      <c r="I231" s="71">
        <f>+'RPD DKP'!AN235</f>
        <v>5000000</v>
      </c>
      <c r="J231" s="71">
        <f>+'RPD DKP'!AS235</f>
        <v>5000000</v>
      </c>
      <c r="K231" s="71">
        <f>+'RPD DKP'!AX235</f>
        <v>5000000</v>
      </c>
      <c r="L231" s="71">
        <f>+'RPD DKP'!BC235</f>
        <v>5000000</v>
      </c>
      <c r="M231" s="71">
        <f>+'RPD DKP'!BH235</f>
        <v>2500000</v>
      </c>
      <c r="N231" s="71">
        <f>+'RPD DKP'!BM235</f>
        <v>2500000</v>
      </c>
      <c r="O231" s="71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idden="1" outlineLevel="1" x14ac:dyDescent="0.3">
      <c r="A232" s="8"/>
      <c r="B232" s="24" t="s">
        <v>31</v>
      </c>
      <c r="C232" s="71">
        <f>+'RPD DKP'!J236</f>
        <v>1500000</v>
      </c>
      <c r="D232" s="71">
        <f>+'RPD DKP'!O236</f>
        <v>1500000</v>
      </c>
      <c r="E232" s="71">
        <f>+'RPD DKP'!T236</f>
        <v>3000000</v>
      </c>
      <c r="F232" s="71">
        <f>+'RPD DKP'!Y236</f>
        <v>3000000</v>
      </c>
      <c r="G232" s="71">
        <f>+'RPD DKP'!AD236</f>
        <v>3000000</v>
      </c>
      <c r="H232" s="71">
        <f>+'RPD DKP'!AI236</f>
        <v>3000000</v>
      </c>
      <c r="I232" s="71">
        <f>+'RPD DKP'!AN236</f>
        <v>3000000</v>
      </c>
      <c r="J232" s="71">
        <f>+'RPD DKP'!AS236</f>
        <v>3000000</v>
      </c>
      <c r="K232" s="71">
        <f>+'RPD DKP'!AX236</f>
        <v>3000000</v>
      </c>
      <c r="L232" s="71">
        <f>+'RPD DKP'!BC236</f>
        <v>3000000</v>
      </c>
      <c r="M232" s="71">
        <f>+'RPD DKP'!BH236</f>
        <v>1500000</v>
      </c>
      <c r="N232" s="71">
        <f>+'RPD DKP'!BM236</f>
        <v>1500000</v>
      </c>
      <c r="O232" s="71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s="69" customFormat="1" collapsed="1" x14ac:dyDescent="0.3">
      <c r="A233" s="8">
        <v>18</v>
      </c>
      <c r="B233" s="24" t="s">
        <v>48</v>
      </c>
      <c r="C233" s="71">
        <f>+C234</f>
        <v>61930000</v>
      </c>
      <c r="D233" s="71">
        <f t="shared" ref="D233" si="194">+D234</f>
        <v>61930000</v>
      </c>
      <c r="E233" s="71">
        <f t="shared" ref="E233" si="195">+E234</f>
        <v>123860000</v>
      </c>
      <c r="F233" s="71">
        <f t="shared" ref="F233" si="196">+F234</f>
        <v>123860000</v>
      </c>
      <c r="G233" s="71">
        <f t="shared" ref="G233" si="197">+G234</f>
        <v>123860000</v>
      </c>
      <c r="H233" s="71">
        <f t="shared" ref="H233" si="198">+H234</f>
        <v>123860000</v>
      </c>
      <c r="I233" s="71">
        <f t="shared" ref="I233" si="199">+I234</f>
        <v>123860000</v>
      </c>
      <c r="J233" s="71">
        <f t="shared" ref="J233" si="200">+J234</f>
        <v>123860000</v>
      </c>
      <c r="K233" s="71">
        <f t="shared" ref="K233" si="201">+K234</f>
        <v>123860000</v>
      </c>
      <c r="L233" s="71">
        <f t="shared" ref="L233" si="202">+L234</f>
        <v>123860000</v>
      </c>
      <c r="M233" s="71">
        <f t="shared" ref="M233" si="203">+M234</f>
        <v>61930000</v>
      </c>
      <c r="N233" s="71">
        <f t="shared" ref="N233" si="204">+N234</f>
        <v>61930000</v>
      </c>
      <c r="O233" s="71">
        <f>SUM(C233:N233)</f>
        <v>1238600000</v>
      </c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idden="1" outlineLevel="1" x14ac:dyDescent="0.3">
      <c r="A234" s="8"/>
      <c r="B234" s="24" t="s">
        <v>19</v>
      </c>
      <c r="C234" s="71">
        <f>SUM(C235:C240)</f>
        <v>61930000</v>
      </c>
      <c r="D234" s="71">
        <f t="shared" ref="D234:N234" si="205">SUM(D235:D240)</f>
        <v>61930000</v>
      </c>
      <c r="E234" s="71">
        <f t="shared" si="205"/>
        <v>123860000</v>
      </c>
      <c r="F234" s="71">
        <f t="shared" si="205"/>
        <v>123860000</v>
      </c>
      <c r="G234" s="71">
        <f t="shared" si="205"/>
        <v>123860000</v>
      </c>
      <c r="H234" s="71">
        <f t="shared" si="205"/>
        <v>123860000</v>
      </c>
      <c r="I234" s="71">
        <f t="shared" si="205"/>
        <v>123860000</v>
      </c>
      <c r="J234" s="71">
        <f t="shared" si="205"/>
        <v>123860000</v>
      </c>
      <c r="K234" s="71">
        <f t="shared" si="205"/>
        <v>123860000</v>
      </c>
      <c r="L234" s="71">
        <f t="shared" si="205"/>
        <v>123860000</v>
      </c>
      <c r="M234" s="71">
        <f t="shared" si="205"/>
        <v>61930000</v>
      </c>
      <c r="N234" s="71">
        <f t="shared" si="205"/>
        <v>61930000</v>
      </c>
      <c r="O234" s="71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idden="1" outlineLevel="1" x14ac:dyDescent="0.3">
      <c r="A235" s="8"/>
      <c r="B235" s="24" t="s">
        <v>20</v>
      </c>
      <c r="C235" s="71">
        <f>+'RPD DKP'!J239</f>
        <v>16200000</v>
      </c>
      <c r="D235" s="71">
        <f>+'RPD DKP'!O239</f>
        <v>16200000</v>
      </c>
      <c r="E235" s="71">
        <f>+'RPD DKP'!T239</f>
        <v>32400000</v>
      </c>
      <c r="F235" s="71">
        <f>+'RPD DKP'!Y239</f>
        <v>32400000</v>
      </c>
      <c r="G235" s="71">
        <f>+'RPD DKP'!AD239</f>
        <v>32400000</v>
      </c>
      <c r="H235" s="71">
        <f>+'RPD DKP'!AI239</f>
        <v>32400000</v>
      </c>
      <c r="I235" s="71">
        <f>+'RPD DKP'!AN239</f>
        <v>32400000</v>
      </c>
      <c r="J235" s="71">
        <f>+'RPD DKP'!AS239</f>
        <v>32400000</v>
      </c>
      <c r="K235" s="71">
        <f>+'RPD DKP'!AX239</f>
        <v>32400000</v>
      </c>
      <c r="L235" s="71">
        <f>+'RPD DKP'!BC239</f>
        <v>32400000</v>
      </c>
      <c r="M235" s="71">
        <f>+'RPD DKP'!BH239</f>
        <v>16200000</v>
      </c>
      <c r="N235" s="71">
        <f>+'RPD DKP'!BM239</f>
        <v>16200000</v>
      </c>
      <c r="O235" s="71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idden="1" outlineLevel="1" x14ac:dyDescent="0.3">
      <c r="A236" s="8"/>
      <c r="B236" s="24" t="s">
        <v>21</v>
      </c>
      <c r="C236" s="71">
        <f>+'RPD DKP'!J240</f>
        <v>39600000</v>
      </c>
      <c r="D236" s="71">
        <f>+'RPD DKP'!O240</f>
        <v>39600000</v>
      </c>
      <c r="E236" s="71">
        <f>+'RPD DKP'!T240</f>
        <v>79200000</v>
      </c>
      <c r="F236" s="71">
        <f>+'RPD DKP'!Y240</f>
        <v>79200000</v>
      </c>
      <c r="G236" s="71">
        <f>+'RPD DKP'!AD240</f>
        <v>79200000</v>
      </c>
      <c r="H236" s="71">
        <f>+'RPD DKP'!AI240</f>
        <v>79200000</v>
      </c>
      <c r="I236" s="71">
        <f>+'RPD DKP'!AN240</f>
        <v>79200000</v>
      </c>
      <c r="J236" s="71">
        <f>+'RPD DKP'!AS240</f>
        <v>79200000</v>
      </c>
      <c r="K236" s="71">
        <f>+'RPD DKP'!AX240</f>
        <v>79200000</v>
      </c>
      <c r="L236" s="71">
        <f>+'RPD DKP'!BC240</f>
        <v>79200000</v>
      </c>
      <c r="M236" s="71">
        <f>+'RPD DKP'!BH240</f>
        <v>39600000</v>
      </c>
      <c r="N236" s="71">
        <f>+'RPD DKP'!BM240</f>
        <v>39600000</v>
      </c>
      <c r="O236" s="71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idden="1" outlineLevel="1" x14ac:dyDescent="0.3">
      <c r="A237" s="8"/>
      <c r="B237" s="24" t="s">
        <v>22</v>
      </c>
      <c r="C237" s="71">
        <f>+'RPD DKP'!J241</f>
        <v>0</v>
      </c>
      <c r="D237" s="71">
        <f>+'RPD DKP'!O241</f>
        <v>0</v>
      </c>
      <c r="E237" s="71">
        <f>+'RPD DKP'!T241</f>
        <v>0</v>
      </c>
      <c r="F237" s="71">
        <f>+'RPD DKP'!Y241</f>
        <v>0</v>
      </c>
      <c r="G237" s="71">
        <f>+'RPD DKP'!AD241</f>
        <v>0</v>
      </c>
      <c r="H237" s="71">
        <f>+'RPD DKP'!AI241</f>
        <v>0</v>
      </c>
      <c r="I237" s="71">
        <f>+'RPD DKP'!AN241</f>
        <v>0</v>
      </c>
      <c r="J237" s="71">
        <f>+'RPD DKP'!AS241</f>
        <v>0</v>
      </c>
      <c r="K237" s="71">
        <f>+'RPD DKP'!AX241</f>
        <v>0</v>
      </c>
      <c r="L237" s="71">
        <f>+'RPD DKP'!BC241</f>
        <v>0</v>
      </c>
      <c r="M237" s="71">
        <f>+'RPD DKP'!BH241</f>
        <v>0</v>
      </c>
      <c r="N237" s="71">
        <f>+'RPD DKP'!BM241</f>
        <v>0</v>
      </c>
      <c r="O237" s="71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idden="1" outlineLevel="1" x14ac:dyDescent="0.3">
      <c r="A238" s="8"/>
      <c r="B238" s="24" t="s">
        <v>23</v>
      </c>
      <c r="C238" s="71">
        <f>+'RPD DKP'!J242</f>
        <v>2280000</v>
      </c>
      <c r="D238" s="71">
        <f>+'RPD DKP'!O242</f>
        <v>2280000</v>
      </c>
      <c r="E238" s="71">
        <f>+'RPD DKP'!T242</f>
        <v>4560000</v>
      </c>
      <c r="F238" s="71">
        <f>+'RPD DKP'!Y242</f>
        <v>4560000</v>
      </c>
      <c r="G238" s="71">
        <f>+'RPD DKP'!AD242</f>
        <v>4560000</v>
      </c>
      <c r="H238" s="71">
        <f>+'RPD DKP'!AI242</f>
        <v>4560000</v>
      </c>
      <c r="I238" s="71">
        <f>+'RPD DKP'!AN242</f>
        <v>4560000</v>
      </c>
      <c r="J238" s="71">
        <f>+'RPD DKP'!AS242</f>
        <v>4560000</v>
      </c>
      <c r="K238" s="71">
        <f>+'RPD DKP'!AX242</f>
        <v>4560000</v>
      </c>
      <c r="L238" s="71">
        <f>+'RPD DKP'!BC242</f>
        <v>4560000</v>
      </c>
      <c r="M238" s="71">
        <f>+'RPD DKP'!BH242</f>
        <v>2280000</v>
      </c>
      <c r="N238" s="71">
        <f>+'RPD DKP'!BM242</f>
        <v>2280000</v>
      </c>
      <c r="O238" s="71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idden="1" outlineLevel="1" x14ac:dyDescent="0.3">
      <c r="A239" s="8"/>
      <c r="B239" s="24" t="s">
        <v>24</v>
      </c>
      <c r="C239" s="71">
        <f>+'RPD DKP'!J243</f>
        <v>1600000</v>
      </c>
      <c r="D239" s="71">
        <f>+'RPD DKP'!O243</f>
        <v>1600000</v>
      </c>
      <c r="E239" s="71">
        <f>+'RPD DKP'!T243</f>
        <v>3200000</v>
      </c>
      <c r="F239" s="71">
        <f>+'RPD DKP'!Y243</f>
        <v>3200000</v>
      </c>
      <c r="G239" s="71">
        <f>+'RPD DKP'!AD243</f>
        <v>3200000</v>
      </c>
      <c r="H239" s="71">
        <f>+'RPD DKP'!AI243</f>
        <v>3200000</v>
      </c>
      <c r="I239" s="71">
        <f>+'RPD DKP'!AN243</f>
        <v>3200000</v>
      </c>
      <c r="J239" s="71">
        <f>+'RPD DKP'!AS243</f>
        <v>3200000</v>
      </c>
      <c r="K239" s="71">
        <f>+'RPD DKP'!AX243</f>
        <v>3200000</v>
      </c>
      <c r="L239" s="71">
        <f>+'RPD DKP'!BC243</f>
        <v>3200000</v>
      </c>
      <c r="M239" s="71">
        <f>+'RPD DKP'!BH243</f>
        <v>1600000</v>
      </c>
      <c r="N239" s="71">
        <f>+'RPD DKP'!BM243</f>
        <v>1600000</v>
      </c>
      <c r="O239" s="71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idden="1" outlineLevel="1" x14ac:dyDescent="0.3">
      <c r="A240" s="8"/>
      <c r="B240" s="24" t="s">
        <v>25</v>
      </c>
      <c r="C240" s="71">
        <f>+'RPD DKP'!J244</f>
        <v>2250000</v>
      </c>
      <c r="D240" s="71">
        <f>+'RPD DKP'!O244</f>
        <v>2250000</v>
      </c>
      <c r="E240" s="71">
        <f>+'RPD DKP'!T244</f>
        <v>4500000</v>
      </c>
      <c r="F240" s="71">
        <f>+'RPD DKP'!Y244</f>
        <v>4500000</v>
      </c>
      <c r="G240" s="71">
        <f>+'RPD DKP'!AD244</f>
        <v>4500000</v>
      </c>
      <c r="H240" s="71">
        <f>+'RPD DKP'!AI244</f>
        <v>4500000</v>
      </c>
      <c r="I240" s="71">
        <f>+'RPD DKP'!AN244</f>
        <v>4500000</v>
      </c>
      <c r="J240" s="71">
        <f>+'RPD DKP'!AS244</f>
        <v>4500000</v>
      </c>
      <c r="K240" s="71">
        <f>+'RPD DKP'!AX244</f>
        <v>4500000</v>
      </c>
      <c r="L240" s="71">
        <f>+'RPD DKP'!BC244</f>
        <v>4500000</v>
      </c>
      <c r="M240" s="71">
        <f>+'RPD DKP'!BH244</f>
        <v>2250000</v>
      </c>
      <c r="N240" s="71">
        <f>+'RPD DKP'!BM244</f>
        <v>2250000</v>
      </c>
      <c r="O240" s="71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idden="1" outlineLevel="1" x14ac:dyDescent="0.3">
      <c r="A241" s="8"/>
      <c r="B241" s="24" t="s">
        <v>26</v>
      </c>
      <c r="C241" s="71">
        <f>+'RPD DKP'!J245</f>
        <v>22795000</v>
      </c>
      <c r="D241" s="71">
        <f>+'RPD DKP'!O245</f>
        <v>22795000</v>
      </c>
      <c r="E241" s="71">
        <f>+'RPD DKP'!T245</f>
        <v>45590000</v>
      </c>
      <c r="F241" s="71">
        <f>+'RPD DKP'!Y245</f>
        <v>45590000</v>
      </c>
      <c r="G241" s="71">
        <f>+'RPD DKP'!AD245</f>
        <v>45590000</v>
      </c>
      <c r="H241" s="71">
        <f>+'RPD DKP'!AI245</f>
        <v>45590000</v>
      </c>
      <c r="I241" s="71">
        <f>+'RPD DKP'!AN245</f>
        <v>45590000</v>
      </c>
      <c r="J241" s="71">
        <f>+'RPD DKP'!AS245</f>
        <v>45590000</v>
      </c>
      <c r="K241" s="71">
        <f>+'RPD DKP'!AX245</f>
        <v>45590000</v>
      </c>
      <c r="L241" s="71">
        <f>+'RPD DKP'!BC245</f>
        <v>45590000</v>
      </c>
      <c r="M241" s="71">
        <f>+'RPD DKP'!BH245</f>
        <v>22795000</v>
      </c>
      <c r="N241" s="71">
        <f>+'RPD DKP'!BM245</f>
        <v>22795000</v>
      </c>
      <c r="O241" s="71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idden="1" outlineLevel="1" x14ac:dyDescent="0.3">
      <c r="A242" s="8"/>
      <c r="B242" s="24" t="s">
        <v>27</v>
      </c>
      <c r="C242" s="71">
        <f>+'RPD DKP'!J246</f>
        <v>1920000</v>
      </c>
      <c r="D242" s="71">
        <f>+'RPD DKP'!O246</f>
        <v>1920000</v>
      </c>
      <c r="E242" s="71">
        <f>+'RPD DKP'!T246</f>
        <v>3840000</v>
      </c>
      <c r="F242" s="71">
        <f>+'RPD DKP'!Y246</f>
        <v>3840000</v>
      </c>
      <c r="G242" s="71">
        <f>+'RPD DKP'!AD246</f>
        <v>3840000</v>
      </c>
      <c r="H242" s="71">
        <f>+'RPD DKP'!AI246</f>
        <v>3840000</v>
      </c>
      <c r="I242" s="71">
        <f>+'RPD DKP'!AN246</f>
        <v>3840000</v>
      </c>
      <c r="J242" s="71">
        <f>+'RPD DKP'!AS246</f>
        <v>3840000</v>
      </c>
      <c r="K242" s="71">
        <f>+'RPD DKP'!AX246</f>
        <v>3840000</v>
      </c>
      <c r="L242" s="71">
        <f>+'RPD DKP'!BC246</f>
        <v>3840000</v>
      </c>
      <c r="M242" s="71">
        <f>+'RPD DKP'!BH246</f>
        <v>1920000</v>
      </c>
      <c r="N242" s="71">
        <f>+'RPD DKP'!BM246</f>
        <v>1920000</v>
      </c>
      <c r="O242" s="71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idden="1" outlineLevel="1" x14ac:dyDescent="0.3">
      <c r="A243" s="8"/>
      <c r="B243" s="24" t="s">
        <v>28</v>
      </c>
      <c r="C243" s="71">
        <f>+'RPD DKP'!J247</f>
        <v>16125000</v>
      </c>
      <c r="D243" s="71">
        <f>+'RPD DKP'!O247</f>
        <v>16125000</v>
      </c>
      <c r="E243" s="71">
        <f>+'RPD DKP'!T247</f>
        <v>32250000</v>
      </c>
      <c r="F243" s="71">
        <f>+'RPD DKP'!Y247</f>
        <v>32250000</v>
      </c>
      <c r="G243" s="71">
        <f>+'RPD DKP'!AD247</f>
        <v>32250000</v>
      </c>
      <c r="H243" s="71">
        <f>+'RPD DKP'!AI247</f>
        <v>32250000</v>
      </c>
      <c r="I243" s="71">
        <f>+'RPD DKP'!AN247</f>
        <v>32250000</v>
      </c>
      <c r="J243" s="71">
        <f>+'RPD DKP'!AS247</f>
        <v>32250000</v>
      </c>
      <c r="K243" s="71">
        <f>+'RPD DKP'!AX247</f>
        <v>32250000</v>
      </c>
      <c r="L243" s="71">
        <f>+'RPD DKP'!BC247</f>
        <v>32250000</v>
      </c>
      <c r="M243" s="71">
        <f>+'RPD DKP'!BH247</f>
        <v>16125000</v>
      </c>
      <c r="N243" s="71">
        <f>+'RPD DKP'!BM247</f>
        <v>16125000</v>
      </c>
      <c r="O243" s="71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idden="1" outlineLevel="1" x14ac:dyDescent="0.3">
      <c r="A244" s="8"/>
      <c r="B244" s="24" t="s">
        <v>29</v>
      </c>
      <c r="C244" s="71">
        <f>+'RPD DKP'!J248</f>
        <v>1250000</v>
      </c>
      <c r="D244" s="71">
        <f>+'RPD DKP'!O248</f>
        <v>1250000</v>
      </c>
      <c r="E244" s="71">
        <f>+'RPD DKP'!T248</f>
        <v>2500000</v>
      </c>
      <c r="F244" s="71">
        <f>+'RPD DKP'!Y248</f>
        <v>2500000</v>
      </c>
      <c r="G244" s="71">
        <f>+'RPD DKP'!AD248</f>
        <v>2500000</v>
      </c>
      <c r="H244" s="71">
        <f>+'RPD DKP'!AI248</f>
        <v>2500000</v>
      </c>
      <c r="I244" s="71">
        <f>+'RPD DKP'!AN248</f>
        <v>2500000</v>
      </c>
      <c r="J244" s="71">
        <f>+'RPD DKP'!AS248</f>
        <v>2500000</v>
      </c>
      <c r="K244" s="71">
        <f>+'RPD DKP'!AX248</f>
        <v>2500000</v>
      </c>
      <c r="L244" s="71">
        <f>+'RPD DKP'!BC248</f>
        <v>2500000</v>
      </c>
      <c r="M244" s="71">
        <f>+'RPD DKP'!BH248</f>
        <v>1250000</v>
      </c>
      <c r="N244" s="71">
        <f>+'RPD DKP'!BM248</f>
        <v>1250000</v>
      </c>
      <c r="O244" s="71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idden="1" outlineLevel="1" x14ac:dyDescent="0.3">
      <c r="A245" s="8"/>
      <c r="B245" s="24" t="s">
        <v>30</v>
      </c>
      <c r="C245" s="71">
        <f>+'RPD DKP'!J249</f>
        <v>2500000</v>
      </c>
      <c r="D245" s="71">
        <f>+'RPD DKP'!O249</f>
        <v>2500000</v>
      </c>
      <c r="E245" s="71">
        <f>+'RPD DKP'!T249</f>
        <v>5000000</v>
      </c>
      <c r="F245" s="71">
        <f>+'RPD DKP'!Y249</f>
        <v>5000000</v>
      </c>
      <c r="G245" s="71">
        <f>+'RPD DKP'!AD249</f>
        <v>5000000</v>
      </c>
      <c r="H245" s="71">
        <f>+'RPD DKP'!AI249</f>
        <v>5000000</v>
      </c>
      <c r="I245" s="71">
        <f>+'RPD DKP'!AN249</f>
        <v>5000000</v>
      </c>
      <c r="J245" s="71">
        <f>+'RPD DKP'!AS249</f>
        <v>5000000</v>
      </c>
      <c r="K245" s="71">
        <f>+'RPD DKP'!AX249</f>
        <v>5000000</v>
      </c>
      <c r="L245" s="71">
        <f>+'RPD DKP'!BC249</f>
        <v>5000000</v>
      </c>
      <c r="M245" s="71">
        <f>+'RPD DKP'!BH249</f>
        <v>2500000</v>
      </c>
      <c r="N245" s="71">
        <f>+'RPD DKP'!BM249</f>
        <v>2500000</v>
      </c>
      <c r="O245" s="71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idden="1" outlineLevel="1" x14ac:dyDescent="0.3">
      <c r="A246" s="8"/>
      <c r="B246" s="24" t="s">
        <v>31</v>
      </c>
      <c r="C246" s="71">
        <f>+'RPD DKP'!J250</f>
        <v>1000000</v>
      </c>
      <c r="D246" s="71">
        <f>+'RPD DKP'!O250</f>
        <v>1000000</v>
      </c>
      <c r="E246" s="71">
        <f>+'RPD DKP'!T250</f>
        <v>2000000</v>
      </c>
      <c r="F246" s="71">
        <f>+'RPD DKP'!Y250</f>
        <v>2000000</v>
      </c>
      <c r="G246" s="71">
        <f>+'RPD DKP'!AD250</f>
        <v>2000000</v>
      </c>
      <c r="H246" s="71">
        <f>+'RPD DKP'!AI250</f>
        <v>2000000</v>
      </c>
      <c r="I246" s="71">
        <f>+'RPD DKP'!AN250</f>
        <v>2000000</v>
      </c>
      <c r="J246" s="71">
        <f>+'RPD DKP'!AS250</f>
        <v>2000000</v>
      </c>
      <c r="K246" s="71">
        <f>+'RPD DKP'!AX250</f>
        <v>2000000</v>
      </c>
      <c r="L246" s="71">
        <f>+'RPD DKP'!BC250</f>
        <v>2000000</v>
      </c>
      <c r="M246" s="71">
        <f>+'RPD DKP'!BH250</f>
        <v>1000000</v>
      </c>
      <c r="N246" s="71">
        <f>+'RPD DKP'!BM250</f>
        <v>1000000</v>
      </c>
      <c r="O246" s="71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s="69" customFormat="1" collapsed="1" x14ac:dyDescent="0.3">
      <c r="A247" s="8">
        <v>19</v>
      </c>
      <c r="B247" s="24" t="s">
        <v>49</v>
      </c>
      <c r="C247" s="71">
        <f>+C248</f>
        <v>62230000</v>
      </c>
      <c r="D247" s="71">
        <f t="shared" ref="D247" si="206">+D248</f>
        <v>62230000</v>
      </c>
      <c r="E247" s="71">
        <f t="shared" ref="E247" si="207">+E248</f>
        <v>124460000</v>
      </c>
      <c r="F247" s="71">
        <f t="shared" ref="F247" si="208">+F248</f>
        <v>124460000</v>
      </c>
      <c r="G247" s="71">
        <f t="shared" ref="G247" si="209">+G248</f>
        <v>124460000</v>
      </c>
      <c r="H247" s="71">
        <f t="shared" ref="H247" si="210">+H248</f>
        <v>124460000</v>
      </c>
      <c r="I247" s="71">
        <f t="shared" ref="I247" si="211">+I248</f>
        <v>124460000</v>
      </c>
      <c r="J247" s="71">
        <f t="shared" ref="J247" si="212">+J248</f>
        <v>124460000</v>
      </c>
      <c r="K247" s="71">
        <f t="shared" ref="K247" si="213">+K248</f>
        <v>124460000</v>
      </c>
      <c r="L247" s="71">
        <f t="shared" ref="L247" si="214">+L248</f>
        <v>124460000</v>
      </c>
      <c r="M247" s="71">
        <f t="shared" ref="M247" si="215">+M248</f>
        <v>62230000</v>
      </c>
      <c r="N247" s="71">
        <f t="shared" ref="N247" si="216">+N248</f>
        <v>62230000</v>
      </c>
      <c r="O247" s="71">
        <f>SUM(C247:N247)</f>
        <v>1244600000</v>
      </c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idden="1" outlineLevel="1" x14ac:dyDescent="0.3">
      <c r="A248" s="8"/>
      <c r="B248" s="24" t="s">
        <v>19</v>
      </c>
      <c r="C248" s="71">
        <f>SUM(C249:C254)</f>
        <v>62230000</v>
      </c>
      <c r="D248" s="71">
        <f t="shared" ref="D248:N248" si="217">SUM(D249:D254)</f>
        <v>62230000</v>
      </c>
      <c r="E248" s="71">
        <f t="shared" si="217"/>
        <v>124460000</v>
      </c>
      <c r="F248" s="71">
        <f t="shared" si="217"/>
        <v>124460000</v>
      </c>
      <c r="G248" s="71">
        <f t="shared" si="217"/>
        <v>124460000</v>
      </c>
      <c r="H248" s="71">
        <f t="shared" si="217"/>
        <v>124460000</v>
      </c>
      <c r="I248" s="71">
        <f t="shared" si="217"/>
        <v>124460000</v>
      </c>
      <c r="J248" s="71">
        <f t="shared" si="217"/>
        <v>124460000</v>
      </c>
      <c r="K248" s="71">
        <f t="shared" si="217"/>
        <v>124460000</v>
      </c>
      <c r="L248" s="71">
        <f t="shared" si="217"/>
        <v>124460000</v>
      </c>
      <c r="M248" s="71">
        <f t="shared" si="217"/>
        <v>62230000</v>
      </c>
      <c r="N248" s="71">
        <f t="shared" si="217"/>
        <v>62230000</v>
      </c>
      <c r="O248" s="71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idden="1" outlineLevel="1" x14ac:dyDescent="0.3">
      <c r="A249" s="8"/>
      <c r="B249" s="24" t="s">
        <v>20</v>
      </c>
      <c r="C249" s="71">
        <f>+'RPD DKP'!J253</f>
        <v>15900000</v>
      </c>
      <c r="D249" s="71">
        <f>+'RPD DKP'!O253</f>
        <v>15900000</v>
      </c>
      <c r="E249" s="71">
        <f>+'RPD DKP'!T253</f>
        <v>31800000</v>
      </c>
      <c r="F249" s="71">
        <f>+'RPD DKP'!Y253</f>
        <v>31800000</v>
      </c>
      <c r="G249" s="71">
        <f>+'RPD DKP'!AD253</f>
        <v>31800000</v>
      </c>
      <c r="H249" s="71">
        <f>+'RPD DKP'!AI253</f>
        <v>31800000</v>
      </c>
      <c r="I249" s="71">
        <f>+'RPD DKP'!AN253</f>
        <v>31800000</v>
      </c>
      <c r="J249" s="71">
        <f>+'RPD DKP'!AS253</f>
        <v>31800000</v>
      </c>
      <c r="K249" s="71">
        <f>+'RPD DKP'!AX253</f>
        <v>31800000</v>
      </c>
      <c r="L249" s="71">
        <f>+'RPD DKP'!BC253</f>
        <v>31800000</v>
      </c>
      <c r="M249" s="71">
        <f>+'RPD DKP'!BH253</f>
        <v>15900000</v>
      </c>
      <c r="N249" s="71">
        <f>+'RPD DKP'!BM253</f>
        <v>15900000</v>
      </c>
      <c r="O249" s="71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idden="1" outlineLevel="1" x14ac:dyDescent="0.3">
      <c r="A250" s="8"/>
      <c r="B250" s="24" t="s">
        <v>21</v>
      </c>
      <c r="C250" s="71">
        <f>+'RPD DKP'!J254</f>
        <v>40200000</v>
      </c>
      <c r="D250" s="71">
        <f>+'RPD DKP'!O254</f>
        <v>40200000</v>
      </c>
      <c r="E250" s="71">
        <f>+'RPD DKP'!T254</f>
        <v>80400000</v>
      </c>
      <c r="F250" s="71">
        <f>+'RPD DKP'!Y254</f>
        <v>80400000</v>
      </c>
      <c r="G250" s="71">
        <f>+'RPD DKP'!AD254</f>
        <v>80400000</v>
      </c>
      <c r="H250" s="71">
        <f>+'RPD DKP'!AI254</f>
        <v>80400000</v>
      </c>
      <c r="I250" s="71">
        <f>+'RPD DKP'!AN254</f>
        <v>80400000</v>
      </c>
      <c r="J250" s="71">
        <f>+'RPD DKP'!AS254</f>
        <v>80400000</v>
      </c>
      <c r="K250" s="71">
        <f>+'RPD DKP'!AX254</f>
        <v>80400000</v>
      </c>
      <c r="L250" s="71">
        <f>+'RPD DKP'!BC254</f>
        <v>80400000</v>
      </c>
      <c r="M250" s="71">
        <f>+'RPD DKP'!BH254</f>
        <v>40200000</v>
      </c>
      <c r="N250" s="71">
        <f>+'RPD DKP'!BM254</f>
        <v>40200000</v>
      </c>
      <c r="O250" s="71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idden="1" outlineLevel="1" x14ac:dyDescent="0.3">
      <c r="A251" s="8"/>
      <c r="B251" s="24" t="s">
        <v>22</v>
      </c>
      <c r="C251" s="71">
        <f>+'RPD DKP'!J255</f>
        <v>0</v>
      </c>
      <c r="D251" s="71">
        <f>+'RPD DKP'!O255</f>
        <v>0</v>
      </c>
      <c r="E251" s="71">
        <f>+'RPD DKP'!T255</f>
        <v>0</v>
      </c>
      <c r="F251" s="71">
        <f>+'RPD DKP'!Y255</f>
        <v>0</v>
      </c>
      <c r="G251" s="71">
        <f>+'RPD DKP'!AD255</f>
        <v>0</v>
      </c>
      <c r="H251" s="71">
        <f>+'RPD DKP'!AI255</f>
        <v>0</v>
      </c>
      <c r="I251" s="71">
        <f>+'RPD DKP'!AN255</f>
        <v>0</v>
      </c>
      <c r="J251" s="71">
        <f>+'RPD DKP'!AS255</f>
        <v>0</v>
      </c>
      <c r="K251" s="71">
        <f>+'RPD DKP'!AX255</f>
        <v>0</v>
      </c>
      <c r="L251" s="71">
        <f>+'RPD DKP'!BC255</f>
        <v>0</v>
      </c>
      <c r="M251" s="71">
        <f>+'RPD DKP'!BH255</f>
        <v>0</v>
      </c>
      <c r="N251" s="71">
        <f>+'RPD DKP'!BM255</f>
        <v>0</v>
      </c>
      <c r="O251" s="71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idden="1" outlineLevel="1" x14ac:dyDescent="0.3">
      <c r="A252" s="8"/>
      <c r="B252" s="24" t="s">
        <v>23</v>
      </c>
      <c r="C252" s="71">
        <f>+'RPD DKP'!J256</f>
        <v>2280000</v>
      </c>
      <c r="D252" s="71">
        <f>+'RPD DKP'!O256</f>
        <v>2280000</v>
      </c>
      <c r="E252" s="71">
        <f>+'RPD DKP'!T256</f>
        <v>4560000</v>
      </c>
      <c r="F252" s="71">
        <f>+'RPD DKP'!Y256</f>
        <v>4560000</v>
      </c>
      <c r="G252" s="71">
        <f>+'RPD DKP'!AD256</f>
        <v>4560000</v>
      </c>
      <c r="H252" s="71">
        <f>+'RPD DKP'!AI256</f>
        <v>4560000</v>
      </c>
      <c r="I252" s="71">
        <f>+'RPD DKP'!AN256</f>
        <v>4560000</v>
      </c>
      <c r="J252" s="71">
        <f>+'RPD DKP'!AS256</f>
        <v>4560000</v>
      </c>
      <c r="K252" s="71">
        <f>+'RPD DKP'!AX256</f>
        <v>4560000</v>
      </c>
      <c r="L252" s="71">
        <f>+'RPD DKP'!BC256</f>
        <v>4560000</v>
      </c>
      <c r="M252" s="71">
        <f>+'RPD DKP'!BH256</f>
        <v>2280000</v>
      </c>
      <c r="N252" s="71">
        <f>+'RPD DKP'!BM256</f>
        <v>2280000</v>
      </c>
      <c r="O252" s="71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idden="1" outlineLevel="1" x14ac:dyDescent="0.3">
      <c r="A253" s="8"/>
      <c r="B253" s="24" t="s">
        <v>24</v>
      </c>
      <c r="C253" s="71">
        <f>+'RPD DKP'!J257</f>
        <v>1600000</v>
      </c>
      <c r="D253" s="71">
        <f>+'RPD DKP'!O257</f>
        <v>1600000</v>
      </c>
      <c r="E253" s="71">
        <f>+'RPD DKP'!T257</f>
        <v>3200000</v>
      </c>
      <c r="F253" s="71">
        <f>+'RPD DKP'!Y257</f>
        <v>3200000</v>
      </c>
      <c r="G253" s="71">
        <f>+'RPD DKP'!AD257</f>
        <v>3200000</v>
      </c>
      <c r="H253" s="71">
        <f>+'RPD DKP'!AI257</f>
        <v>3200000</v>
      </c>
      <c r="I253" s="71">
        <f>+'RPD DKP'!AN257</f>
        <v>3200000</v>
      </c>
      <c r="J253" s="71">
        <f>+'RPD DKP'!AS257</f>
        <v>3200000</v>
      </c>
      <c r="K253" s="71">
        <f>+'RPD DKP'!AX257</f>
        <v>3200000</v>
      </c>
      <c r="L253" s="71">
        <f>+'RPD DKP'!BC257</f>
        <v>3200000</v>
      </c>
      <c r="M253" s="71">
        <f>+'RPD DKP'!BH257</f>
        <v>1600000</v>
      </c>
      <c r="N253" s="71">
        <f>+'RPD DKP'!BM257</f>
        <v>1600000</v>
      </c>
      <c r="O253" s="71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idden="1" outlineLevel="1" x14ac:dyDescent="0.3">
      <c r="A254" s="8"/>
      <c r="B254" s="24" t="s">
        <v>25</v>
      </c>
      <c r="C254" s="71">
        <f>+'RPD DKP'!J258</f>
        <v>2250000</v>
      </c>
      <c r="D254" s="71">
        <f>+'RPD DKP'!O258</f>
        <v>2250000</v>
      </c>
      <c r="E254" s="71">
        <f>+'RPD DKP'!T258</f>
        <v>4500000</v>
      </c>
      <c r="F254" s="71">
        <f>+'RPD DKP'!Y258</f>
        <v>4500000</v>
      </c>
      <c r="G254" s="71">
        <f>+'RPD DKP'!AD258</f>
        <v>4500000</v>
      </c>
      <c r="H254" s="71">
        <f>+'RPD DKP'!AI258</f>
        <v>4500000</v>
      </c>
      <c r="I254" s="71">
        <f>+'RPD DKP'!AN258</f>
        <v>4500000</v>
      </c>
      <c r="J254" s="71">
        <f>+'RPD DKP'!AS258</f>
        <v>4500000</v>
      </c>
      <c r="K254" s="71">
        <f>+'RPD DKP'!AX258</f>
        <v>4500000</v>
      </c>
      <c r="L254" s="71">
        <f>+'RPD DKP'!BC258</f>
        <v>4500000</v>
      </c>
      <c r="M254" s="71">
        <f>+'RPD DKP'!BH258</f>
        <v>2250000</v>
      </c>
      <c r="N254" s="71">
        <f>+'RPD DKP'!BM258</f>
        <v>2250000</v>
      </c>
      <c r="O254" s="71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idden="1" outlineLevel="1" x14ac:dyDescent="0.3">
      <c r="A255" s="8"/>
      <c r="B255" s="24" t="s">
        <v>26</v>
      </c>
      <c r="C255" s="71">
        <f>+'RPD DKP'!J259</f>
        <v>25445000</v>
      </c>
      <c r="D255" s="71">
        <f>+'RPD DKP'!O259</f>
        <v>25445000</v>
      </c>
      <c r="E255" s="71">
        <f>+'RPD DKP'!T259</f>
        <v>50890000</v>
      </c>
      <c r="F255" s="71">
        <f>+'RPD DKP'!Y259</f>
        <v>50890000</v>
      </c>
      <c r="G255" s="71">
        <f>+'RPD DKP'!AD259</f>
        <v>50890000</v>
      </c>
      <c r="H255" s="71">
        <f>+'RPD DKP'!AI259</f>
        <v>50890000</v>
      </c>
      <c r="I255" s="71">
        <f>+'RPD DKP'!AN259</f>
        <v>50890000</v>
      </c>
      <c r="J255" s="71">
        <f>+'RPD DKP'!AS259</f>
        <v>50890000</v>
      </c>
      <c r="K255" s="71">
        <f>+'RPD DKP'!AX259</f>
        <v>50890000</v>
      </c>
      <c r="L255" s="71">
        <f>+'RPD DKP'!BC259</f>
        <v>50890000</v>
      </c>
      <c r="M255" s="71">
        <f>+'RPD DKP'!BH259</f>
        <v>25445000</v>
      </c>
      <c r="N255" s="71">
        <f>+'RPD DKP'!BM259</f>
        <v>25445000</v>
      </c>
      <c r="O255" s="71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idden="1" outlineLevel="1" x14ac:dyDescent="0.3">
      <c r="A256" s="8"/>
      <c r="B256" s="24" t="s">
        <v>27</v>
      </c>
      <c r="C256" s="71">
        <f>+'RPD DKP'!J260</f>
        <v>4570000</v>
      </c>
      <c r="D256" s="71">
        <f>+'RPD DKP'!O260</f>
        <v>4570000</v>
      </c>
      <c r="E256" s="71">
        <f>+'RPD DKP'!T260</f>
        <v>9140000</v>
      </c>
      <c r="F256" s="71">
        <f>+'RPD DKP'!Y260</f>
        <v>9140000</v>
      </c>
      <c r="G256" s="71">
        <f>+'RPD DKP'!AD260</f>
        <v>9140000</v>
      </c>
      <c r="H256" s="71">
        <f>+'RPD DKP'!AI260</f>
        <v>9140000</v>
      </c>
      <c r="I256" s="71">
        <f>+'RPD DKP'!AN260</f>
        <v>9140000</v>
      </c>
      <c r="J256" s="71">
        <f>+'RPD DKP'!AS260</f>
        <v>9140000</v>
      </c>
      <c r="K256" s="71">
        <f>+'RPD DKP'!AX260</f>
        <v>9140000</v>
      </c>
      <c r="L256" s="71">
        <f>+'RPD DKP'!BC260</f>
        <v>9140000</v>
      </c>
      <c r="M256" s="71">
        <f>+'RPD DKP'!BH260</f>
        <v>4570000</v>
      </c>
      <c r="N256" s="71">
        <f>+'RPD DKP'!BM260</f>
        <v>4570000</v>
      </c>
      <c r="O256" s="71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idden="1" outlineLevel="1" x14ac:dyDescent="0.3">
      <c r="A257" s="8"/>
      <c r="B257" s="24" t="s">
        <v>28</v>
      </c>
      <c r="C257" s="71">
        <f>+'RPD DKP'!J261</f>
        <v>16125000</v>
      </c>
      <c r="D257" s="71">
        <f>+'RPD DKP'!O261</f>
        <v>16125000</v>
      </c>
      <c r="E257" s="71">
        <f>+'RPD DKP'!T261</f>
        <v>32250000</v>
      </c>
      <c r="F257" s="71">
        <f>+'RPD DKP'!Y261</f>
        <v>32250000</v>
      </c>
      <c r="G257" s="71">
        <f>+'RPD DKP'!AD261</f>
        <v>32250000</v>
      </c>
      <c r="H257" s="71">
        <f>+'RPD DKP'!AI261</f>
        <v>32250000</v>
      </c>
      <c r="I257" s="71">
        <f>+'RPD DKP'!AN261</f>
        <v>32250000</v>
      </c>
      <c r="J257" s="71">
        <f>+'RPD DKP'!AS261</f>
        <v>32250000</v>
      </c>
      <c r="K257" s="71">
        <f>+'RPD DKP'!AX261</f>
        <v>32250000</v>
      </c>
      <c r="L257" s="71">
        <f>+'RPD DKP'!BC261</f>
        <v>32250000</v>
      </c>
      <c r="M257" s="71">
        <f>+'RPD DKP'!BH261</f>
        <v>16125000</v>
      </c>
      <c r="N257" s="71">
        <f>+'RPD DKP'!BM261</f>
        <v>16125000</v>
      </c>
      <c r="O257" s="71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idden="1" outlineLevel="1" x14ac:dyDescent="0.3">
      <c r="A258" s="8"/>
      <c r="B258" s="24" t="s">
        <v>29</v>
      </c>
      <c r="C258" s="71">
        <f>+'RPD DKP'!J262</f>
        <v>1250000</v>
      </c>
      <c r="D258" s="71">
        <f>+'RPD DKP'!O262</f>
        <v>1250000</v>
      </c>
      <c r="E258" s="71">
        <f>+'RPD DKP'!T262</f>
        <v>2500000</v>
      </c>
      <c r="F258" s="71">
        <f>+'RPD DKP'!Y262</f>
        <v>2500000</v>
      </c>
      <c r="G258" s="71">
        <f>+'RPD DKP'!AD262</f>
        <v>2500000</v>
      </c>
      <c r="H258" s="71">
        <f>+'RPD DKP'!AI262</f>
        <v>2500000</v>
      </c>
      <c r="I258" s="71">
        <f>+'RPD DKP'!AN262</f>
        <v>2500000</v>
      </c>
      <c r="J258" s="71">
        <f>+'RPD DKP'!AS262</f>
        <v>2500000</v>
      </c>
      <c r="K258" s="71">
        <f>+'RPD DKP'!AX262</f>
        <v>2500000</v>
      </c>
      <c r="L258" s="71">
        <f>+'RPD DKP'!BC262</f>
        <v>2500000</v>
      </c>
      <c r="M258" s="71">
        <f>+'RPD DKP'!BH262</f>
        <v>1250000</v>
      </c>
      <c r="N258" s="71">
        <f>+'RPD DKP'!BM262</f>
        <v>1250000</v>
      </c>
      <c r="O258" s="71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idden="1" outlineLevel="1" x14ac:dyDescent="0.3">
      <c r="A259" s="8"/>
      <c r="B259" s="24" t="s">
        <v>30</v>
      </c>
      <c r="C259" s="71">
        <f>+'RPD DKP'!J263</f>
        <v>2500000</v>
      </c>
      <c r="D259" s="71">
        <f>+'RPD DKP'!O263</f>
        <v>2500000</v>
      </c>
      <c r="E259" s="71">
        <f>+'RPD DKP'!T263</f>
        <v>5000000</v>
      </c>
      <c r="F259" s="71">
        <f>+'RPD DKP'!Y263</f>
        <v>5000000</v>
      </c>
      <c r="G259" s="71">
        <f>+'RPD DKP'!AD263</f>
        <v>5000000</v>
      </c>
      <c r="H259" s="71">
        <f>+'RPD DKP'!AI263</f>
        <v>5000000</v>
      </c>
      <c r="I259" s="71">
        <f>+'RPD DKP'!AN263</f>
        <v>5000000</v>
      </c>
      <c r="J259" s="71">
        <f>+'RPD DKP'!AS263</f>
        <v>5000000</v>
      </c>
      <c r="K259" s="71">
        <f>+'RPD DKP'!AX263</f>
        <v>5000000</v>
      </c>
      <c r="L259" s="71">
        <f>+'RPD DKP'!BC263</f>
        <v>5000000</v>
      </c>
      <c r="M259" s="71">
        <f>+'RPD DKP'!BH263</f>
        <v>2500000</v>
      </c>
      <c r="N259" s="71">
        <f>+'RPD DKP'!BM263</f>
        <v>2500000</v>
      </c>
      <c r="O259" s="71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idden="1" outlineLevel="1" x14ac:dyDescent="0.3">
      <c r="A260" s="8"/>
      <c r="B260" s="24" t="s">
        <v>31</v>
      </c>
      <c r="C260" s="71">
        <f>+'RPD DKP'!J264</f>
        <v>1000000</v>
      </c>
      <c r="D260" s="71">
        <f>+'RPD DKP'!O264</f>
        <v>1000000</v>
      </c>
      <c r="E260" s="71">
        <f>+'RPD DKP'!T264</f>
        <v>2000000</v>
      </c>
      <c r="F260" s="71">
        <f>+'RPD DKP'!Y264</f>
        <v>2000000</v>
      </c>
      <c r="G260" s="71">
        <f>+'RPD DKP'!AD264</f>
        <v>2000000</v>
      </c>
      <c r="H260" s="71">
        <f>+'RPD DKP'!AI264</f>
        <v>2000000</v>
      </c>
      <c r="I260" s="71">
        <f>+'RPD DKP'!AN264</f>
        <v>2000000</v>
      </c>
      <c r="J260" s="71">
        <f>+'RPD DKP'!AS264</f>
        <v>2000000</v>
      </c>
      <c r="K260" s="71">
        <f>+'RPD DKP'!AX264</f>
        <v>2000000</v>
      </c>
      <c r="L260" s="71">
        <f>+'RPD DKP'!BC264</f>
        <v>2000000</v>
      </c>
      <c r="M260" s="71">
        <f>+'RPD DKP'!BH264</f>
        <v>1000000</v>
      </c>
      <c r="N260" s="71">
        <f>+'RPD DKP'!BM264</f>
        <v>1000000</v>
      </c>
      <c r="O260" s="71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s="69" customFormat="1" collapsed="1" x14ac:dyDescent="0.3">
      <c r="A261" s="8">
        <v>20</v>
      </c>
      <c r="B261" s="24" t="s">
        <v>50</v>
      </c>
      <c r="C261" s="71">
        <f>+C262</f>
        <v>0</v>
      </c>
      <c r="D261" s="71">
        <f t="shared" ref="D261" si="218">+D262</f>
        <v>34850000</v>
      </c>
      <c r="E261" s="71">
        <f t="shared" ref="E261" si="219">+E262</f>
        <v>0</v>
      </c>
      <c r="F261" s="71">
        <f t="shared" ref="F261" si="220">+F262</f>
        <v>0</v>
      </c>
      <c r="G261" s="71">
        <f t="shared" ref="G261" si="221">+G262</f>
        <v>34850000</v>
      </c>
      <c r="H261" s="71">
        <f t="shared" ref="H261" si="222">+H262</f>
        <v>0</v>
      </c>
      <c r="I261" s="71">
        <f t="shared" ref="I261" si="223">+I262</f>
        <v>0</v>
      </c>
      <c r="J261" s="71">
        <f t="shared" ref="J261" si="224">+J262</f>
        <v>34850000</v>
      </c>
      <c r="K261" s="71">
        <f t="shared" ref="K261" si="225">+K262</f>
        <v>0</v>
      </c>
      <c r="L261" s="71">
        <f t="shared" ref="L261" si="226">+L262</f>
        <v>0</v>
      </c>
      <c r="M261" s="71">
        <f t="shared" ref="M261" si="227">+M262</f>
        <v>34850000</v>
      </c>
      <c r="N261" s="71">
        <f t="shared" ref="N261" si="228">+N262</f>
        <v>0</v>
      </c>
      <c r="O261" s="71">
        <f>SUM(C261:N261)</f>
        <v>139400000</v>
      </c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idden="1" outlineLevel="1" x14ac:dyDescent="0.3">
      <c r="A262" s="8"/>
      <c r="B262" s="24" t="s">
        <v>19</v>
      </c>
      <c r="C262" s="71">
        <f>SUM(C263:C268)</f>
        <v>0</v>
      </c>
      <c r="D262" s="71">
        <f t="shared" ref="D262:N262" si="229">SUM(D263:D268)</f>
        <v>34850000</v>
      </c>
      <c r="E262" s="71">
        <f t="shared" si="229"/>
        <v>0</v>
      </c>
      <c r="F262" s="71">
        <f t="shared" si="229"/>
        <v>0</v>
      </c>
      <c r="G262" s="71">
        <f t="shared" si="229"/>
        <v>34850000</v>
      </c>
      <c r="H262" s="71">
        <f t="shared" si="229"/>
        <v>0</v>
      </c>
      <c r="I262" s="71">
        <f t="shared" si="229"/>
        <v>0</v>
      </c>
      <c r="J262" s="71">
        <f t="shared" si="229"/>
        <v>34850000</v>
      </c>
      <c r="K262" s="71">
        <f t="shared" si="229"/>
        <v>0</v>
      </c>
      <c r="L262" s="71">
        <f t="shared" si="229"/>
        <v>0</v>
      </c>
      <c r="M262" s="71">
        <f t="shared" si="229"/>
        <v>34850000</v>
      </c>
      <c r="N262" s="71">
        <f t="shared" si="229"/>
        <v>0</v>
      </c>
      <c r="O262" s="71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idden="1" outlineLevel="1" x14ac:dyDescent="0.3">
      <c r="A263" s="8"/>
      <c r="B263" s="24" t="s">
        <v>20</v>
      </c>
      <c r="C263" s="71">
        <f>+'RPD DKP'!J267</f>
        <v>0</v>
      </c>
      <c r="D263" s="71">
        <f>+'RPD DKP'!O267</f>
        <v>1800000</v>
      </c>
      <c r="E263" s="71">
        <f>+'RPD DKP'!T267</f>
        <v>0</v>
      </c>
      <c r="F263" s="71">
        <f>+'RPD DKP'!Y267</f>
        <v>0</v>
      </c>
      <c r="G263" s="71">
        <f>+'RPD DKP'!AD267</f>
        <v>1800000</v>
      </c>
      <c r="H263" s="71">
        <f>+'RPD DKP'!AI267</f>
        <v>0</v>
      </c>
      <c r="I263" s="71">
        <f>+'RPD DKP'!AN267</f>
        <v>0</v>
      </c>
      <c r="J263" s="71">
        <f>+'RPD DKP'!AS267</f>
        <v>1800000</v>
      </c>
      <c r="K263" s="71">
        <f>+'RPD DKP'!AX267</f>
        <v>0</v>
      </c>
      <c r="L263" s="71">
        <f>+'RPD DKP'!BC267</f>
        <v>0</v>
      </c>
      <c r="M263" s="71">
        <f>+'RPD DKP'!BH267</f>
        <v>1800000</v>
      </c>
      <c r="N263" s="71">
        <f>+'RPD DKP'!BM267</f>
        <v>0</v>
      </c>
      <c r="O263" s="71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idden="1" outlineLevel="1" x14ac:dyDescent="0.3">
      <c r="A264" s="8"/>
      <c r="B264" s="24" t="s">
        <v>21</v>
      </c>
      <c r="C264" s="71">
        <f>+'RPD DKP'!J268</f>
        <v>0</v>
      </c>
      <c r="D264" s="71">
        <f>+'RPD DKP'!O268</f>
        <v>3300000</v>
      </c>
      <c r="E264" s="71">
        <f>+'RPD DKP'!T268</f>
        <v>0</v>
      </c>
      <c r="F264" s="71">
        <f>+'RPD DKP'!Y268</f>
        <v>0</v>
      </c>
      <c r="G264" s="71">
        <f>+'RPD DKP'!AD268</f>
        <v>3300000</v>
      </c>
      <c r="H264" s="71">
        <f>+'RPD DKP'!AI268</f>
        <v>0</v>
      </c>
      <c r="I264" s="71">
        <f>+'RPD DKP'!AN268</f>
        <v>0</v>
      </c>
      <c r="J264" s="71">
        <f>+'RPD DKP'!AS268</f>
        <v>3300000</v>
      </c>
      <c r="K264" s="71">
        <f>+'RPD DKP'!AX268</f>
        <v>0</v>
      </c>
      <c r="L264" s="71">
        <f>+'RPD DKP'!BC268</f>
        <v>0</v>
      </c>
      <c r="M264" s="71">
        <f>+'RPD DKP'!BH268</f>
        <v>3300000</v>
      </c>
      <c r="N264" s="71">
        <f>+'RPD DKP'!BM268</f>
        <v>0</v>
      </c>
      <c r="O264" s="71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idden="1" outlineLevel="1" x14ac:dyDescent="0.3">
      <c r="A265" s="8"/>
      <c r="B265" s="24" t="s">
        <v>22</v>
      </c>
      <c r="C265" s="71">
        <f>+'RPD DKP'!J269</f>
        <v>0</v>
      </c>
      <c r="D265" s="71">
        <f>+'RPD DKP'!O269</f>
        <v>0</v>
      </c>
      <c r="E265" s="71">
        <f>+'RPD DKP'!T269</f>
        <v>0</v>
      </c>
      <c r="F265" s="71">
        <f>+'RPD DKP'!Y269</f>
        <v>0</v>
      </c>
      <c r="G265" s="71">
        <f>+'RPD DKP'!AD269</f>
        <v>0</v>
      </c>
      <c r="H265" s="71">
        <f>+'RPD DKP'!AI269</f>
        <v>0</v>
      </c>
      <c r="I265" s="71">
        <f>+'RPD DKP'!AN269</f>
        <v>0</v>
      </c>
      <c r="J265" s="71">
        <f>+'RPD DKP'!AS269</f>
        <v>0</v>
      </c>
      <c r="K265" s="71">
        <f>+'RPD DKP'!AX269</f>
        <v>0</v>
      </c>
      <c r="L265" s="71">
        <f>+'RPD DKP'!BC269</f>
        <v>0</v>
      </c>
      <c r="M265" s="71">
        <f>+'RPD DKP'!BH269</f>
        <v>0</v>
      </c>
      <c r="N265" s="71">
        <f>+'RPD DKP'!BM269</f>
        <v>0</v>
      </c>
      <c r="O265" s="71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idden="1" outlineLevel="1" x14ac:dyDescent="0.3">
      <c r="A266" s="8"/>
      <c r="B266" s="24" t="s">
        <v>23</v>
      </c>
      <c r="C266" s="71">
        <f>+'RPD DKP'!J270</f>
        <v>0</v>
      </c>
      <c r="D266" s="71">
        <f>+'RPD DKP'!O270</f>
        <v>19000000</v>
      </c>
      <c r="E266" s="71">
        <f>+'RPD DKP'!T270</f>
        <v>0</v>
      </c>
      <c r="F266" s="71">
        <f>+'RPD DKP'!Y270</f>
        <v>0</v>
      </c>
      <c r="G266" s="71">
        <f>+'RPD DKP'!AD270</f>
        <v>19000000</v>
      </c>
      <c r="H266" s="71">
        <f>+'RPD DKP'!AI270</f>
        <v>0</v>
      </c>
      <c r="I266" s="71">
        <f>+'RPD DKP'!AN270</f>
        <v>0</v>
      </c>
      <c r="J266" s="71">
        <f>+'RPD DKP'!AS270</f>
        <v>19000000</v>
      </c>
      <c r="K266" s="71">
        <f>+'RPD DKP'!AX270</f>
        <v>0</v>
      </c>
      <c r="L266" s="71">
        <f>+'RPD DKP'!BC270</f>
        <v>0</v>
      </c>
      <c r="M266" s="71">
        <f>+'RPD DKP'!BH270</f>
        <v>19000000</v>
      </c>
      <c r="N266" s="71">
        <f>+'RPD DKP'!BM270</f>
        <v>0</v>
      </c>
      <c r="O266" s="71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idden="1" outlineLevel="1" x14ac:dyDescent="0.3">
      <c r="A267" s="8"/>
      <c r="B267" s="24" t="s">
        <v>24</v>
      </c>
      <c r="C267" s="71">
        <f>+'RPD DKP'!J271</f>
        <v>0</v>
      </c>
      <c r="D267" s="71">
        <f>+'RPD DKP'!O271</f>
        <v>10000000</v>
      </c>
      <c r="E267" s="71">
        <f>+'RPD DKP'!T271</f>
        <v>0</v>
      </c>
      <c r="F267" s="71">
        <f>+'RPD DKP'!Y271</f>
        <v>0</v>
      </c>
      <c r="G267" s="71">
        <f>+'RPD DKP'!AD271</f>
        <v>10000000</v>
      </c>
      <c r="H267" s="71">
        <f>+'RPD DKP'!AI271</f>
        <v>0</v>
      </c>
      <c r="I267" s="71">
        <f>+'RPD DKP'!AN271</f>
        <v>0</v>
      </c>
      <c r="J267" s="71">
        <f>+'RPD DKP'!AS271</f>
        <v>10000000</v>
      </c>
      <c r="K267" s="71">
        <f>+'RPD DKP'!AX271</f>
        <v>0</v>
      </c>
      <c r="L267" s="71">
        <f>+'RPD DKP'!BC271</f>
        <v>0</v>
      </c>
      <c r="M267" s="71">
        <f>+'RPD DKP'!BH271</f>
        <v>10000000</v>
      </c>
      <c r="N267" s="71">
        <f>+'RPD DKP'!BM271</f>
        <v>0</v>
      </c>
      <c r="O267" s="71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idden="1" outlineLevel="1" x14ac:dyDescent="0.3">
      <c r="A268" s="8"/>
      <c r="B268" s="24" t="s">
        <v>25</v>
      </c>
      <c r="C268" s="71">
        <f>+'RPD DKP'!J272</f>
        <v>0</v>
      </c>
      <c r="D268" s="71">
        <f>+'RPD DKP'!O272</f>
        <v>750000</v>
      </c>
      <c r="E268" s="71">
        <f>+'RPD DKP'!T272</f>
        <v>0</v>
      </c>
      <c r="F268" s="71">
        <f>+'RPD DKP'!Y272</f>
        <v>0</v>
      </c>
      <c r="G268" s="71">
        <f>+'RPD DKP'!AD272</f>
        <v>750000</v>
      </c>
      <c r="H268" s="71">
        <f>+'RPD DKP'!AI272</f>
        <v>0</v>
      </c>
      <c r="I268" s="71">
        <f>+'RPD DKP'!AN272</f>
        <v>0</v>
      </c>
      <c r="J268" s="71">
        <f>+'RPD DKP'!AS272</f>
        <v>750000</v>
      </c>
      <c r="K268" s="71">
        <f>+'RPD DKP'!AX272</f>
        <v>0</v>
      </c>
      <c r="L268" s="71">
        <f>+'RPD DKP'!BC272</f>
        <v>0</v>
      </c>
      <c r="M268" s="71">
        <f>+'RPD DKP'!BH272</f>
        <v>750000</v>
      </c>
      <c r="N268" s="71">
        <f>+'RPD DKP'!BM272</f>
        <v>0</v>
      </c>
      <c r="O268" s="71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idden="1" outlineLevel="1" x14ac:dyDescent="0.3">
      <c r="A269" s="8"/>
      <c r="B269" s="24" t="s">
        <v>26</v>
      </c>
      <c r="C269" s="71">
        <f>+'RPD DKP'!J273</f>
        <v>0</v>
      </c>
      <c r="D269" s="71">
        <f>+'RPD DKP'!O273</f>
        <v>11185000</v>
      </c>
      <c r="E269" s="71">
        <f>+'RPD DKP'!T273</f>
        <v>0</v>
      </c>
      <c r="F269" s="71">
        <f>+'RPD DKP'!Y273</f>
        <v>0</v>
      </c>
      <c r="G269" s="71">
        <f>+'RPD DKP'!AD273</f>
        <v>11185000</v>
      </c>
      <c r="H269" s="71">
        <f>+'RPD DKP'!AI273</f>
        <v>0</v>
      </c>
      <c r="I269" s="71">
        <f>+'RPD DKP'!AN273</f>
        <v>0</v>
      </c>
      <c r="J269" s="71">
        <f>+'RPD DKP'!AS273</f>
        <v>11185000</v>
      </c>
      <c r="K269" s="71">
        <f>+'RPD DKP'!AX273</f>
        <v>0</v>
      </c>
      <c r="L269" s="71">
        <f>+'RPD DKP'!BC273</f>
        <v>0</v>
      </c>
      <c r="M269" s="71">
        <f>+'RPD DKP'!BH273</f>
        <v>11185000</v>
      </c>
      <c r="N269" s="71">
        <f>+'RPD DKP'!BM273</f>
        <v>0</v>
      </c>
      <c r="O269" s="71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idden="1" outlineLevel="1" x14ac:dyDescent="0.3">
      <c r="A270" s="8"/>
      <c r="B270" s="24" t="s">
        <v>27</v>
      </c>
      <c r="C270" s="71">
        <f>+'RPD DKP'!J274</f>
        <v>0</v>
      </c>
      <c r="D270" s="71">
        <f>+'RPD DKP'!O274</f>
        <v>1635000</v>
      </c>
      <c r="E270" s="71">
        <f>+'RPD DKP'!T274</f>
        <v>0</v>
      </c>
      <c r="F270" s="71">
        <f>+'RPD DKP'!Y274</f>
        <v>0</v>
      </c>
      <c r="G270" s="71">
        <f>+'RPD DKP'!AD274</f>
        <v>1635000</v>
      </c>
      <c r="H270" s="71">
        <f>+'RPD DKP'!AI274</f>
        <v>0</v>
      </c>
      <c r="I270" s="71">
        <f>+'RPD DKP'!AN274</f>
        <v>0</v>
      </c>
      <c r="J270" s="71">
        <f>+'RPD DKP'!AS274</f>
        <v>1635000</v>
      </c>
      <c r="K270" s="71">
        <f>+'RPD DKP'!AX274</f>
        <v>0</v>
      </c>
      <c r="L270" s="71">
        <f>+'RPD DKP'!BC274</f>
        <v>0</v>
      </c>
      <c r="M270" s="71">
        <f>+'RPD DKP'!BH274</f>
        <v>1635000</v>
      </c>
      <c r="N270" s="71">
        <f>+'RPD DKP'!BM274</f>
        <v>0</v>
      </c>
      <c r="O270" s="71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idden="1" outlineLevel="1" x14ac:dyDescent="0.3">
      <c r="A271" s="8"/>
      <c r="B271" s="24" t="s">
        <v>28</v>
      </c>
      <c r="C271" s="71">
        <f>+'RPD DKP'!J275</f>
        <v>0</v>
      </c>
      <c r="D271" s="71">
        <f>+'RPD DKP'!O275</f>
        <v>5625000</v>
      </c>
      <c r="E271" s="71">
        <f>+'RPD DKP'!T275</f>
        <v>0</v>
      </c>
      <c r="F271" s="71">
        <f>+'RPD DKP'!Y275</f>
        <v>0</v>
      </c>
      <c r="G271" s="71">
        <f>+'RPD DKP'!AD275</f>
        <v>5625000</v>
      </c>
      <c r="H271" s="71">
        <f>+'RPD DKP'!AI275</f>
        <v>0</v>
      </c>
      <c r="I271" s="71">
        <f>+'RPD DKP'!AN275</f>
        <v>0</v>
      </c>
      <c r="J271" s="71">
        <f>+'RPD DKP'!AS275</f>
        <v>5625000</v>
      </c>
      <c r="K271" s="71">
        <f>+'RPD DKP'!AX275</f>
        <v>0</v>
      </c>
      <c r="L271" s="71">
        <f>+'RPD DKP'!BC275</f>
        <v>0</v>
      </c>
      <c r="M271" s="71">
        <f>+'RPD DKP'!BH275</f>
        <v>5625000</v>
      </c>
      <c r="N271" s="71">
        <f>+'RPD DKP'!BM275</f>
        <v>0</v>
      </c>
      <c r="O271" s="71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idden="1" outlineLevel="1" x14ac:dyDescent="0.3">
      <c r="A272" s="8"/>
      <c r="B272" s="24" t="s">
        <v>29</v>
      </c>
      <c r="C272" s="71">
        <f>+'RPD DKP'!J276</f>
        <v>0</v>
      </c>
      <c r="D272" s="71">
        <f>+'RPD DKP'!O276</f>
        <v>1875000</v>
      </c>
      <c r="E272" s="71">
        <f>+'RPD DKP'!T276</f>
        <v>0</v>
      </c>
      <c r="F272" s="71">
        <f>+'RPD DKP'!Y276</f>
        <v>0</v>
      </c>
      <c r="G272" s="71">
        <f>+'RPD DKP'!AD276</f>
        <v>1875000</v>
      </c>
      <c r="H272" s="71">
        <f>+'RPD DKP'!AI276</f>
        <v>0</v>
      </c>
      <c r="I272" s="71">
        <f>+'RPD DKP'!AN276</f>
        <v>0</v>
      </c>
      <c r="J272" s="71">
        <f>+'RPD DKP'!AS276</f>
        <v>1875000</v>
      </c>
      <c r="K272" s="71">
        <f>+'RPD DKP'!AX276</f>
        <v>0</v>
      </c>
      <c r="L272" s="71">
        <f>+'RPD DKP'!BC276</f>
        <v>0</v>
      </c>
      <c r="M272" s="71">
        <f>+'RPD DKP'!BH276</f>
        <v>1875000</v>
      </c>
      <c r="N272" s="71">
        <f>+'RPD DKP'!BM276</f>
        <v>0</v>
      </c>
      <c r="O272" s="71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idden="1" outlineLevel="1" x14ac:dyDescent="0.3">
      <c r="A273" s="8"/>
      <c r="B273" s="24" t="s">
        <v>30</v>
      </c>
      <c r="C273" s="71">
        <f>+'RPD DKP'!J277</f>
        <v>0</v>
      </c>
      <c r="D273" s="71">
        <f>+'RPD DKP'!O277</f>
        <v>1250000</v>
      </c>
      <c r="E273" s="71">
        <f>+'RPD DKP'!T277</f>
        <v>0</v>
      </c>
      <c r="F273" s="71">
        <f>+'RPD DKP'!Y277</f>
        <v>0</v>
      </c>
      <c r="G273" s="71">
        <f>+'RPD DKP'!AD277</f>
        <v>1250000</v>
      </c>
      <c r="H273" s="71">
        <f>+'RPD DKP'!AI277</f>
        <v>0</v>
      </c>
      <c r="I273" s="71">
        <f>+'RPD DKP'!AN277</f>
        <v>0</v>
      </c>
      <c r="J273" s="71">
        <f>+'RPD DKP'!AS277</f>
        <v>1250000</v>
      </c>
      <c r="K273" s="71">
        <f>+'RPD DKP'!AX277</f>
        <v>0</v>
      </c>
      <c r="L273" s="71">
        <f>+'RPD DKP'!BC277</f>
        <v>0</v>
      </c>
      <c r="M273" s="71">
        <f>+'RPD DKP'!BH277</f>
        <v>1250000</v>
      </c>
      <c r="N273" s="71">
        <f>+'RPD DKP'!BM277</f>
        <v>0</v>
      </c>
      <c r="O273" s="71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idden="1" outlineLevel="1" x14ac:dyDescent="0.3">
      <c r="A274" s="8"/>
      <c r="B274" s="24" t="s">
        <v>31</v>
      </c>
      <c r="C274" s="71">
        <f>+'RPD DKP'!J278</f>
        <v>0</v>
      </c>
      <c r="D274" s="71">
        <f>+'RPD DKP'!O278</f>
        <v>800000</v>
      </c>
      <c r="E274" s="71">
        <f>+'RPD DKP'!T278</f>
        <v>0</v>
      </c>
      <c r="F274" s="71">
        <f>+'RPD DKP'!Y278</f>
        <v>0</v>
      </c>
      <c r="G274" s="71">
        <f>+'RPD DKP'!AD278</f>
        <v>800000</v>
      </c>
      <c r="H274" s="71">
        <f>+'RPD DKP'!AI278</f>
        <v>0</v>
      </c>
      <c r="I274" s="71">
        <f>+'RPD DKP'!AN278</f>
        <v>0</v>
      </c>
      <c r="J274" s="71">
        <f>+'RPD DKP'!AS278</f>
        <v>800000</v>
      </c>
      <c r="K274" s="71">
        <f>+'RPD DKP'!AX278</f>
        <v>0</v>
      </c>
      <c r="L274" s="71">
        <f>+'RPD DKP'!BC278</f>
        <v>0</v>
      </c>
      <c r="M274" s="71">
        <f>+'RPD DKP'!BH278</f>
        <v>800000</v>
      </c>
      <c r="N274" s="71">
        <f>+'RPD DKP'!BM278</f>
        <v>0</v>
      </c>
      <c r="O274" s="71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s="69" customFormat="1" collapsed="1" x14ac:dyDescent="0.3">
      <c r="A275" s="8">
        <v>21</v>
      </c>
      <c r="B275" s="24" t="s">
        <v>51</v>
      </c>
      <c r="C275" s="71">
        <f>+C276</f>
        <v>31627500</v>
      </c>
      <c r="D275" s="71">
        <f t="shared" ref="D275" si="230">+D276</f>
        <v>31627500</v>
      </c>
      <c r="E275" s="71">
        <f t="shared" ref="E275" si="231">+E276</f>
        <v>31627500</v>
      </c>
      <c r="F275" s="71">
        <f t="shared" ref="F275" si="232">+F276</f>
        <v>31627500</v>
      </c>
      <c r="G275" s="71">
        <f t="shared" ref="G275" si="233">+G276</f>
        <v>31627500</v>
      </c>
      <c r="H275" s="71">
        <f t="shared" ref="H275" si="234">+H276</f>
        <v>31627500</v>
      </c>
      <c r="I275" s="71">
        <f t="shared" ref="I275" si="235">+I276</f>
        <v>31627500</v>
      </c>
      <c r="J275" s="71">
        <f t="shared" ref="J275" si="236">+J276</f>
        <v>31627500</v>
      </c>
      <c r="K275" s="71">
        <f t="shared" ref="K275" si="237">+K276</f>
        <v>31627500</v>
      </c>
      <c r="L275" s="71">
        <f t="shared" ref="L275" si="238">+L276</f>
        <v>31627500</v>
      </c>
      <c r="M275" s="71">
        <f t="shared" ref="M275" si="239">+M276</f>
        <v>31627500</v>
      </c>
      <c r="N275" s="71">
        <f t="shared" ref="N275" si="240">+N276</f>
        <v>31627500</v>
      </c>
      <c r="O275" s="71">
        <f>SUM(C275:N275)</f>
        <v>379530000</v>
      </c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idden="1" outlineLevel="1" x14ac:dyDescent="0.3">
      <c r="A276" s="8"/>
      <c r="B276" s="24" t="s">
        <v>19</v>
      </c>
      <c r="C276" s="71">
        <f>SUM(C277:C282)</f>
        <v>31627500</v>
      </c>
      <c r="D276" s="71">
        <f t="shared" ref="D276:N276" si="241">SUM(D277:D282)</f>
        <v>31627500</v>
      </c>
      <c r="E276" s="71">
        <f t="shared" si="241"/>
        <v>31627500</v>
      </c>
      <c r="F276" s="71">
        <f t="shared" si="241"/>
        <v>31627500</v>
      </c>
      <c r="G276" s="71">
        <f t="shared" si="241"/>
        <v>31627500</v>
      </c>
      <c r="H276" s="71">
        <f t="shared" si="241"/>
        <v>31627500</v>
      </c>
      <c r="I276" s="71">
        <f t="shared" si="241"/>
        <v>31627500</v>
      </c>
      <c r="J276" s="71">
        <f t="shared" si="241"/>
        <v>31627500</v>
      </c>
      <c r="K276" s="71">
        <f t="shared" si="241"/>
        <v>31627500</v>
      </c>
      <c r="L276" s="71">
        <f t="shared" si="241"/>
        <v>31627500</v>
      </c>
      <c r="M276" s="71">
        <f t="shared" si="241"/>
        <v>31627500</v>
      </c>
      <c r="N276" s="71">
        <f t="shared" si="241"/>
        <v>31627500</v>
      </c>
      <c r="O276" s="71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idden="1" outlineLevel="1" x14ac:dyDescent="0.3">
      <c r="A277" s="8"/>
      <c r="B277" s="24" t="s">
        <v>20</v>
      </c>
      <c r="C277" s="71">
        <f>+'RPD DKP'!J281</f>
        <v>4650000</v>
      </c>
      <c r="D277" s="71">
        <f>+'RPD DKP'!O281</f>
        <v>4650000</v>
      </c>
      <c r="E277" s="71">
        <f>+'RPD DKP'!T281</f>
        <v>4650000</v>
      </c>
      <c r="F277" s="71">
        <f>+'RPD DKP'!Y281</f>
        <v>4650000</v>
      </c>
      <c r="G277" s="71">
        <f>+'RPD DKP'!AD281</f>
        <v>4650000</v>
      </c>
      <c r="H277" s="71">
        <f>+'RPD DKP'!AI281</f>
        <v>4650000</v>
      </c>
      <c r="I277" s="71">
        <f>+'RPD DKP'!AN281</f>
        <v>4650000</v>
      </c>
      <c r="J277" s="71">
        <f>+'RPD DKP'!AS281</f>
        <v>4650000</v>
      </c>
      <c r="K277" s="71">
        <f>+'RPD DKP'!AX281</f>
        <v>4650000</v>
      </c>
      <c r="L277" s="71">
        <f>+'RPD DKP'!BC281</f>
        <v>4650000</v>
      </c>
      <c r="M277" s="71">
        <f>+'RPD DKP'!BH281</f>
        <v>4650000</v>
      </c>
      <c r="N277" s="71">
        <f>+'RPD DKP'!BM281</f>
        <v>4650000</v>
      </c>
      <c r="O277" s="71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idden="1" outlineLevel="1" x14ac:dyDescent="0.3">
      <c r="A278" s="8"/>
      <c r="B278" s="24" t="s">
        <v>21</v>
      </c>
      <c r="C278" s="71">
        <f>+'RPD DKP'!J282</f>
        <v>6600000</v>
      </c>
      <c r="D278" s="71">
        <f>+'RPD DKP'!O282</f>
        <v>6600000</v>
      </c>
      <c r="E278" s="71">
        <f>+'RPD DKP'!T282</f>
        <v>6600000</v>
      </c>
      <c r="F278" s="71">
        <f>+'RPD DKP'!Y282</f>
        <v>6600000</v>
      </c>
      <c r="G278" s="71">
        <f>+'RPD DKP'!AD282</f>
        <v>6600000</v>
      </c>
      <c r="H278" s="71">
        <f>+'RPD DKP'!AI282</f>
        <v>6600000</v>
      </c>
      <c r="I278" s="71">
        <f>+'RPD DKP'!AN282</f>
        <v>6600000</v>
      </c>
      <c r="J278" s="71">
        <f>+'RPD DKP'!AS282</f>
        <v>6600000</v>
      </c>
      <c r="K278" s="71">
        <f>+'RPD DKP'!AX282</f>
        <v>6600000</v>
      </c>
      <c r="L278" s="71">
        <f>+'RPD DKP'!BC282</f>
        <v>6600000</v>
      </c>
      <c r="M278" s="71">
        <f>+'RPD DKP'!BH282</f>
        <v>6600000</v>
      </c>
      <c r="N278" s="71">
        <f>+'RPD DKP'!BM282</f>
        <v>6600000</v>
      </c>
      <c r="O278" s="71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idden="1" outlineLevel="1" x14ac:dyDescent="0.3">
      <c r="A279" s="8"/>
      <c r="B279" s="24" t="s">
        <v>22</v>
      </c>
      <c r="C279" s="71">
        <f>+'RPD DKP'!J283</f>
        <v>0</v>
      </c>
      <c r="D279" s="71">
        <f>+'RPD DKP'!O283</f>
        <v>0</v>
      </c>
      <c r="E279" s="71">
        <f>+'RPD DKP'!T283</f>
        <v>0</v>
      </c>
      <c r="F279" s="71">
        <f>+'RPD DKP'!Y283</f>
        <v>0</v>
      </c>
      <c r="G279" s="71">
        <f>+'RPD DKP'!AD283</f>
        <v>0</v>
      </c>
      <c r="H279" s="71">
        <f>+'RPD DKP'!AI283</f>
        <v>0</v>
      </c>
      <c r="I279" s="71">
        <f>+'RPD DKP'!AN283</f>
        <v>0</v>
      </c>
      <c r="J279" s="71">
        <f>+'RPD DKP'!AS283</f>
        <v>0</v>
      </c>
      <c r="K279" s="71">
        <f>+'RPD DKP'!AX283</f>
        <v>0</v>
      </c>
      <c r="L279" s="71">
        <f>+'RPD DKP'!BC283</f>
        <v>0</v>
      </c>
      <c r="M279" s="71">
        <f>+'RPD DKP'!BH283</f>
        <v>0</v>
      </c>
      <c r="N279" s="71">
        <f>+'RPD DKP'!BM283</f>
        <v>0</v>
      </c>
      <c r="O279" s="71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idden="1" outlineLevel="1" x14ac:dyDescent="0.3">
      <c r="A280" s="8"/>
      <c r="B280" s="24" t="s">
        <v>23</v>
      </c>
      <c r="C280" s="71">
        <f>+'RPD DKP'!J284</f>
        <v>190000</v>
      </c>
      <c r="D280" s="71">
        <f>+'RPD DKP'!O284</f>
        <v>190000</v>
      </c>
      <c r="E280" s="71">
        <f>+'RPD DKP'!T284</f>
        <v>190000</v>
      </c>
      <c r="F280" s="71">
        <f>+'RPD DKP'!Y284</f>
        <v>190000</v>
      </c>
      <c r="G280" s="71">
        <f>+'RPD DKP'!AD284</f>
        <v>190000</v>
      </c>
      <c r="H280" s="71">
        <f>+'RPD DKP'!AI284</f>
        <v>190000</v>
      </c>
      <c r="I280" s="71">
        <f>+'RPD DKP'!AN284</f>
        <v>190000</v>
      </c>
      <c r="J280" s="71">
        <f>+'RPD DKP'!AS284</f>
        <v>190000</v>
      </c>
      <c r="K280" s="71">
        <f>+'RPD DKP'!AX284</f>
        <v>190000</v>
      </c>
      <c r="L280" s="71">
        <f>+'RPD DKP'!BC284</f>
        <v>190000</v>
      </c>
      <c r="M280" s="71">
        <f>+'RPD DKP'!BH284</f>
        <v>190000</v>
      </c>
      <c r="N280" s="71">
        <f>+'RPD DKP'!BM284</f>
        <v>190000</v>
      </c>
      <c r="O280" s="71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idden="1" outlineLevel="1" x14ac:dyDescent="0.3">
      <c r="A281" s="8"/>
      <c r="B281" s="24" t="s">
        <v>24</v>
      </c>
      <c r="C281" s="71">
        <f>+'RPD DKP'!J285</f>
        <v>20000000</v>
      </c>
      <c r="D281" s="71">
        <f>+'RPD DKP'!O285</f>
        <v>20000000</v>
      </c>
      <c r="E281" s="71">
        <f>+'RPD DKP'!T285</f>
        <v>20000000</v>
      </c>
      <c r="F281" s="71">
        <f>+'RPD DKP'!Y285</f>
        <v>20000000</v>
      </c>
      <c r="G281" s="71">
        <f>+'RPD DKP'!AD285</f>
        <v>20000000</v>
      </c>
      <c r="H281" s="71">
        <f>+'RPD DKP'!AI285</f>
        <v>20000000</v>
      </c>
      <c r="I281" s="71">
        <f>+'RPD DKP'!AN285</f>
        <v>20000000</v>
      </c>
      <c r="J281" s="71">
        <f>+'RPD DKP'!AS285</f>
        <v>20000000</v>
      </c>
      <c r="K281" s="71">
        <f>+'RPD DKP'!AX285</f>
        <v>20000000</v>
      </c>
      <c r="L281" s="71">
        <f>+'RPD DKP'!BC285</f>
        <v>20000000</v>
      </c>
      <c r="M281" s="71">
        <f>+'RPD DKP'!BH285</f>
        <v>20000000</v>
      </c>
      <c r="N281" s="71">
        <f>+'RPD DKP'!BM285</f>
        <v>20000000</v>
      </c>
      <c r="O281" s="71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idden="1" outlineLevel="1" x14ac:dyDescent="0.3">
      <c r="A282" s="8"/>
      <c r="B282" s="24" t="s">
        <v>25</v>
      </c>
      <c r="C282" s="71">
        <f>+'RPD DKP'!J286</f>
        <v>187500</v>
      </c>
      <c r="D282" s="71">
        <f>+'RPD DKP'!O286</f>
        <v>187500</v>
      </c>
      <c r="E282" s="71">
        <f>+'RPD DKP'!T286</f>
        <v>187500</v>
      </c>
      <c r="F282" s="71">
        <f>+'RPD DKP'!Y286</f>
        <v>187500</v>
      </c>
      <c r="G282" s="71">
        <f>+'RPD DKP'!AD286</f>
        <v>187500</v>
      </c>
      <c r="H282" s="71">
        <f>+'RPD DKP'!AI286</f>
        <v>187500</v>
      </c>
      <c r="I282" s="71">
        <f>+'RPD DKP'!AN286</f>
        <v>187500</v>
      </c>
      <c r="J282" s="71">
        <f>+'RPD DKP'!AS286</f>
        <v>187500</v>
      </c>
      <c r="K282" s="71">
        <f>+'RPD DKP'!AX286</f>
        <v>187500</v>
      </c>
      <c r="L282" s="71">
        <f>+'RPD DKP'!BC286</f>
        <v>187500</v>
      </c>
      <c r="M282" s="71">
        <f>+'RPD DKP'!BH286</f>
        <v>187500</v>
      </c>
      <c r="N282" s="71">
        <f>+'RPD DKP'!BM286</f>
        <v>187500</v>
      </c>
      <c r="O282" s="71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idden="1" outlineLevel="1" x14ac:dyDescent="0.3">
      <c r="A283" s="8"/>
      <c r="B283" s="24" t="s">
        <v>26</v>
      </c>
      <c r="C283" s="71">
        <f>+'RPD DKP'!J287</f>
        <v>14961000</v>
      </c>
      <c r="D283" s="71">
        <f>+'RPD DKP'!O287</f>
        <v>14961000</v>
      </c>
      <c r="E283" s="71">
        <f>+'RPD DKP'!T287</f>
        <v>14961000</v>
      </c>
      <c r="F283" s="71">
        <f>+'RPD DKP'!Y287</f>
        <v>14961000</v>
      </c>
      <c r="G283" s="71">
        <f>+'RPD DKP'!AD287</f>
        <v>14961000</v>
      </c>
      <c r="H283" s="71">
        <f>+'RPD DKP'!AI287</f>
        <v>14961000</v>
      </c>
      <c r="I283" s="71">
        <f>+'RPD DKP'!AN287</f>
        <v>14961000</v>
      </c>
      <c r="J283" s="71">
        <f>+'RPD DKP'!AS287</f>
        <v>14961000</v>
      </c>
      <c r="K283" s="71">
        <f>+'RPD DKP'!AX287</f>
        <v>14961000</v>
      </c>
      <c r="L283" s="71">
        <f>+'RPD DKP'!BC287</f>
        <v>14961000</v>
      </c>
      <c r="M283" s="71">
        <f>+'RPD DKP'!BH287</f>
        <v>14961000</v>
      </c>
      <c r="N283" s="71">
        <f>+'RPD DKP'!BM287</f>
        <v>14961000</v>
      </c>
      <c r="O283" s="71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idden="1" outlineLevel="1" x14ac:dyDescent="0.3">
      <c r="A284" s="8"/>
      <c r="B284" s="24" t="s">
        <v>27</v>
      </c>
      <c r="C284" s="71">
        <f>+'RPD DKP'!J288</f>
        <v>7911000</v>
      </c>
      <c r="D284" s="71">
        <f>+'RPD DKP'!O288</f>
        <v>7911000</v>
      </c>
      <c r="E284" s="71">
        <f>+'RPD DKP'!T288</f>
        <v>7911000</v>
      </c>
      <c r="F284" s="71">
        <f>+'RPD DKP'!Y288</f>
        <v>7911000</v>
      </c>
      <c r="G284" s="71">
        <f>+'RPD DKP'!AD288</f>
        <v>7911000</v>
      </c>
      <c r="H284" s="71">
        <f>+'RPD DKP'!AI288</f>
        <v>7911000</v>
      </c>
      <c r="I284" s="71">
        <f>+'RPD DKP'!AN288</f>
        <v>7911000</v>
      </c>
      <c r="J284" s="71">
        <f>+'RPD DKP'!AS288</f>
        <v>7911000</v>
      </c>
      <c r="K284" s="71">
        <f>+'RPD DKP'!AX288</f>
        <v>7911000</v>
      </c>
      <c r="L284" s="71">
        <f>+'RPD DKP'!BC288</f>
        <v>7911000</v>
      </c>
      <c r="M284" s="71">
        <f>+'RPD DKP'!BH288</f>
        <v>7911000</v>
      </c>
      <c r="N284" s="71">
        <f>+'RPD DKP'!BM288</f>
        <v>7911000</v>
      </c>
      <c r="O284" s="71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idden="1" outlineLevel="1" x14ac:dyDescent="0.3">
      <c r="A285" s="8"/>
      <c r="B285" s="24" t="s">
        <v>28</v>
      </c>
      <c r="C285" s="71">
        <f>+'RPD DKP'!J289</f>
        <v>3125000</v>
      </c>
      <c r="D285" s="71">
        <f>+'RPD DKP'!O289</f>
        <v>3125000</v>
      </c>
      <c r="E285" s="71">
        <f>+'RPD DKP'!T289</f>
        <v>3125000</v>
      </c>
      <c r="F285" s="71">
        <f>+'RPD DKP'!Y289</f>
        <v>3125000</v>
      </c>
      <c r="G285" s="71">
        <f>+'RPD DKP'!AD289</f>
        <v>3125000</v>
      </c>
      <c r="H285" s="71">
        <f>+'RPD DKP'!AI289</f>
        <v>3125000</v>
      </c>
      <c r="I285" s="71">
        <f>+'RPD DKP'!AN289</f>
        <v>3125000</v>
      </c>
      <c r="J285" s="71">
        <f>+'RPD DKP'!AS289</f>
        <v>3125000</v>
      </c>
      <c r="K285" s="71">
        <f>+'RPD DKP'!AX289</f>
        <v>3125000</v>
      </c>
      <c r="L285" s="71">
        <f>+'RPD DKP'!BC289</f>
        <v>3125000</v>
      </c>
      <c r="M285" s="71">
        <f>+'RPD DKP'!BH289</f>
        <v>3125000</v>
      </c>
      <c r="N285" s="71">
        <f>+'RPD DKP'!BM289</f>
        <v>3125000</v>
      </c>
      <c r="O285" s="71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idden="1" outlineLevel="1" x14ac:dyDescent="0.3">
      <c r="A286" s="8"/>
      <c r="B286" s="24" t="s">
        <v>29</v>
      </c>
      <c r="C286" s="71">
        <f>+'RPD DKP'!J290</f>
        <v>1875000</v>
      </c>
      <c r="D286" s="71">
        <f>+'RPD DKP'!O290</f>
        <v>1875000</v>
      </c>
      <c r="E286" s="71">
        <f>+'RPD DKP'!T290</f>
        <v>1875000</v>
      </c>
      <c r="F286" s="71">
        <f>+'RPD DKP'!Y290</f>
        <v>1875000</v>
      </c>
      <c r="G286" s="71">
        <f>+'RPD DKP'!AD290</f>
        <v>1875000</v>
      </c>
      <c r="H286" s="71">
        <f>+'RPD DKP'!AI290</f>
        <v>1875000</v>
      </c>
      <c r="I286" s="71">
        <f>+'RPD DKP'!AN290</f>
        <v>1875000</v>
      </c>
      <c r="J286" s="71">
        <f>+'RPD DKP'!AS290</f>
        <v>1875000</v>
      </c>
      <c r="K286" s="71">
        <f>+'RPD DKP'!AX290</f>
        <v>1875000</v>
      </c>
      <c r="L286" s="71">
        <f>+'RPD DKP'!BC290</f>
        <v>1875000</v>
      </c>
      <c r="M286" s="71">
        <f>+'RPD DKP'!BH290</f>
        <v>1875000</v>
      </c>
      <c r="N286" s="71">
        <f>+'RPD DKP'!BM290</f>
        <v>1875000</v>
      </c>
      <c r="O286" s="71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idden="1" outlineLevel="1" x14ac:dyDescent="0.3">
      <c r="A287" s="8"/>
      <c r="B287" s="24" t="s">
        <v>30</v>
      </c>
      <c r="C287" s="71">
        <f>+'RPD DKP'!J291</f>
        <v>1250000</v>
      </c>
      <c r="D287" s="71">
        <f>+'RPD DKP'!O291</f>
        <v>1250000</v>
      </c>
      <c r="E287" s="71">
        <f>+'RPD DKP'!T291</f>
        <v>1250000</v>
      </c>
      <c r="F287" s="71">
        <f>+'RPD DKP'!Y291</f>
        <v>1250000</v>
      </c>
      <c r="G287" s="71">
        <f>+'RPD DKP'!AD291</f>
        <v>1250000</v>
      </c>
      <c r="H287" s="71">
        <f>+'RPD DKP'!AI291</f>
        <v>1250000</v>
      </c>
      <c r="I287" s="71">
        <f>+'RPD DKP'!AN291</f>
        <v>1250000</v>
      </c>
      <c r="J287" s="71">
        <f>+'RPD DKP'!AS291</f>
        <v>1250000</v>
      </c>
      <c r="K287" s="71">
        <f>+'RPD DKP'!AX291</f>
        <v>1250000</v>
      </c>
      <c r="L287" s="71">
        <f>+'RPD DKP'!BC291</f>
        <v>1250000</v>
      </c>
      <c r="M287" s="71">
        <f>+'RPD DKP'!BH291</f>
        <v>1250000</v>
      </c>
      <c r="N287" s="71">
        <f>+'RPD DKP'!BM291</f>
        <v>1250000</v>
      </c>
      <c r="O287" s="71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idden="1" outlineLevel="1" x14ac:dyDescent="0.3">
      <c r="A288" s="8"/>
      <c r="B288" s="24" t="s">
        <v>31</v>
      </c>
      <c r="C288" s="71">
        <f>+'RPD DKP'!J292</f>
        <v>800000</v>
      </c>
      <c r="D288" s="71">
        <f>+'RPD DKP'!O292</f>
        <v>800000</v>
      </c>
      <c r="E288" s="71">
        <f>+'RPD DKP'!T292</f>
        <v>800000</v>
      </c>
      <c r="F288" s="71">
        <f>+'RPD DKP'!Y292</f>
        <v>800000</v>
      </c>
      <c r="G288" s="71">
        <f>+'RPD DKP'!AD292</f>
        <v>800000</v>
      </c>
      <c r="H288" s="71">
        <f>+'RPD DKP'!AI292</f>
        <v>800000</v>
      </c>
      <c r="I288" s="71">
        <f>+'RPD DKP'!AN292</f>
        <v>800000</v>
      </c>
      <c r="J288" s="71">
        <f>+'RPD DKP'!AS292</f>
        <v>800000</v>
      </c>
      <c r="K288" s="71">
        <f>+'RPD DKP'!AX292</f>
        <v>800000</v>
      </c>
      <c r="L288" s="71">
        <f>+'RPD DKP'!BC292</f>
        <v>800000</v>
      </c>
      <c r="M288" s="71">
        <f>+'RPD DKP'!BH292</f>
        <v>800000</v>
      </c>
      <c r="N288" s="71">
        <f>+'RPD DKP'!BM292</f>
        <v>800000</v>
      </c>
      <c r="O288" s="71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s="69" customFormat="1" collapsed="1" x14ac:dyDescent="0.3">
      <c r="A289" s="8">
        <v>22</v>
      </c>
      <c r="B289" s="24" t="s">
        <v>52</v>
      </c>
      <c r="C289" s="71">
        <f>+C290</f>
        <v>24727500</v>
      </c>
      <c r="D289" s="71">
        <f t="shared" ref="D289" si="242">+D290</f>
        <v>24727500</v>
      </c>
      <c r="E289" s="71">
        <f t="shared" ref="E289" si="243">+E290</f>
        <v>24727500</v>
      </c>
      <c r="F289" s="71">
        <f t="shared" ref="F289" si="244">+F290</f>
        <v>24727500</v>
      </c>
      <c r="G289" s="71">
        <f t="shared" ref="G289" si="245">+G290</f>
        <v>24727500</v>
      </c>
      <c r="H289" s="71">
        <f t="shared" ref="H289" si="246">+H290</f>
        <v>24727500</v>
      </c>
      <c r="I289" s="71">
        <f t="shared" ref="I289" si="247">+I290</f>
        <v>24727500</v>
      </c>
      <c r="J289" s="71">
        <f t="shared" ref="J289" si="248">+J290</f>
        <v>24727500</v>
      </c>
      <c r="K289" s="71">
        <f t="shared" ref="K289" si="249">+K290</f>
        <v>24727500</v>
      </c>
      <c r="L289" s="71">
        <f t="shared" ref="L289" si="250">+L290</f>
        <v>24727500</v>
      </c>
      <c r="M289" s="71">
        <f t="shared" ref="M289" si="251">+M290</f>
        <v>24727500</v>
      </c>
      <c r="N289" s="71">
        <f t="shared" ref="N289" si="252">+N290</f>
        <v>24727500</v>
      </c>
      <c r="O289" s="71">
        <f>SUM(C289:N289)</f>
        <v>296730000</v>
      </c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idden="1" outlineLevel="1" x14ac:dyDescent="0.3">
      <c r="A290" s="8"/>
      <c r="B290" s="24" t="s">
        <v>19</v>
      </c>
      <c r="C290" s="71">
        <f>SUM(C291:C296)</f>
        <v>24727500</v>
      </c>
      <c r="D290" s="71">
        <f t="shared" ref="D290:N290" si="253">SUM(D291:D296)</f>
        <v>24727500</v>
      </c>
      <c r="E290" s="71">
        <f t="shared" si="253"/>
        <v>24727500</v>
      </c>
      <c r="F290" s="71">
        <f t="shared" si="253"/>
        <v>24727500</v>
      </c>
      <c r="G290" s="71">
        <f t="shared" si="253"/>
        <v>24727500</v>
      </c>
      <c r="H290" s="71">
        <f t="shared" si="253"/>
        <v>24727500</v>
      </c>
      <c r="I290" s="71">
        <f t="shared" si="253"/>
        <v>24727500</v>
      </c>
      <c r="J290" s="71">
        <f t="shared" si="253"/>
        <v>24727500</v>
      </c>
      <c r="K290" s="71">
        <f t="shared" si="253"/>
        <v>24727500</v>
      </c>
      <c r="L290" s="71">
        <f t="shared" si="253"/>
        <v>24727500</v>
      </c>
      <c r="M290" s="71">
        <f t="shared" si="253"/>
        <v>24727500</v>
      </c>
      <c r="N290" s="71">
        <f t="shared" si="253"/>
        <v>24727500</v>
      </c>
      <c r="O290" s="71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idden="1" outlineLevel="1" x14ac:dyDescent="0.3">
      <c r="A291" s="8"/>
      <c r="B291" s="24" t="s">
        <v>20</v>
      </c>
      <c r="C291" s="71">
        <f>+'RPD DKP'!J295</f>
        <v>8850000</v>
      </c>
      <c r="D291" s="71">
        <f>+'RPD DKP'!O295</f>
        <v>8850000</v>
      </c>
      <c r="E291" s="71">
        <f>+'RPD DKP'!T295</f>
        <v>8850000</v>
      </c>
      <c r="F291" s="71">
        <f>+'RPD DKP'!Y295</f>
        <v>8850000</v>
      </c>
      <c r="G291" s="71">
        <f>+'RPD DKP'!AD295</f>
        <v>8850000</v>
      </c>
      <c r="H291" s="71">
        <f>+'RPD DKP'!AI295</f>
        <v>8850000</v>
      </c>
      <c r="I291" s="71">
        <f>+'RPD DKP'!AN295</f>
        <v>8850000</v>
      </c>
      <c r="J291" s="71">
        <f>+'RPD DKP'!AS295</f>
        <v>8850000</v>
      </c>
      <c r="K291" s="71">
        <f>+'RPD DKP'!AX295</f>
        <v>8850000</v>
      </c>
      <c r="L291" s="71">
        <f>+'RPD DKP'!BC295</f>
        <v>8850000</v>
      </c>
      <c r="M291" s="71">
        <f>+'RPD DKP'!BH295</f>
        <v>8850000</v>
      </c>
      <c r="N291" s="71">
        <f>+'RPD DKP'!BM295</f>
        <v>8850000</v>
      </c>
      <c r="O291" s="71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idden="1" outlineLevel="1" x14ac:dyDescent="0.3">
      <c r="A292" s="8"/>
      <c r="B292" s="24" t="s">
        <v>21</v>
      </c>
      <c r="C292" s="71">
        <f>+'RPD DKP'!J296</f>
        <v>14700000</v>
      </c>
      <c r="D292" s="71">
        <f>+'RPD DKP'!O296</f>
        <v>14700000</v>
      </c>
      <c r="E292" s="71">
        <f>+'RPD DKP'!T296</f>
        <v>14700000</v>
      </c>
      <c r="F292" s="71">
        <f>+'RPD DKP'!Y296</f>
        <v>14700000</v>
      </c>
      <c r="G292" s="71">
        <f>+'RPD DKP'!AD296</f>
        <v>14700000</v>
      </c>
      <c r="H292" s="71">
        <f>+'RPD DKP'!AI296</f>
        <v>14700000</v>
      </c>
      <c r="I292" s="71">
        <f>+'RPD DKP'!AN296</f>
        <v>14700000</v>
      </c>
      <c r="J292" s="71">
        <f>+'RPD DKP'!AS296</f>
        <v>14700000</v>
      </c>
      <c r="K292" s="71">
        <f>+'RPD DKP'!AX296</f>
        <v>14700000</v>
      </c>
      <c r="L292" s="71">
        <f>+'RPD DKP'!BC296</f>
        <v>14700000</v>
      </c>
      <c r="M292" s="71">
        <f>+'RPD DKP'!BH296</f>
        <v>14700000</v>
      </c>
      <c r="N292" s="71">
        <f>+'RPD DKP'!BM296</f>
        <v>14700000</v>
      </c>
      <c r="O292" s="71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idden="1" outlineLevel="1" x14ac:dyDescent="0.3">
      <c r="A293" s="8"/>
      <c r="B293" s="24" t="s">
        <v>22</v>
      </c>
      <c r="C293" s="71">
        <f>+'RPD DKP'!J297</f>
        <v>0</v>
      </c>
      <c r="D293" s="71">
        <f>+'RPD DKP'!O297</f>
        <v>0</v>
      </c>
      <c r="E293" s="71">
        <f>+'RPD DKP'!T297</f>
        <v>0</v>
      </c>
      <c r="F293" s="71">
        <f>+'RPD DKP'!Y297</f>
        <v>0</v>
      </c>
      <c r="G293" s="71">
        <f>+'RPD DKP'!AD297</f>
        <v>0</v>
      </c>
      <c r="H293" s="71">
        <f>+'RPD DKP'!AI297</f>
        <v>0</v>
      </c>
      <c r="I293" s="71">
        <f>+'RPD DKP'!AN297</f>
        <v>0</v>
      </c>
      <c r="J293" s="71">
        <f>+'RPD DKP'!AS297</f>
        <v>0</v>
      </c>
      <c r="K293" s="71">
        <f>+'RPD DKP'!AX297</f>
        <v>0</v>
      </c>
      <c r="L293" s="71">
        <f>+'RPD DKP'!BC297</f>
        <v>0</v>
      </c>
      <c r="M293" s="71">
        <f>+'RPD DKP'!BH297</f>
        <v>0</v>
      </c>
      <c r="N293" s="71">
        <f>+'RPD DKP'!BM297</f>
        <v>0</v>
      </c>
      <c r="O293" s="71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idden="1" outlineLevel="1" x14ac:dyDescent="0.3">
      <c r="A294" s="8"/>
      <c r="B294" s="24" t="s">
        <v>23</v>
      </c>
      <c r="C294" s="71">
        <f>+'RPD DKP'!J298</f>
        <v>190000</v>
      </c>
      <c r="D294" s="71">
        <f>+'RPD DKP'!O298</f>
        <v>190000</v>
      </c>
      <c r="E294" s="71">
        <f>+'RPD DKP'!T298</f>
        <v>190000</v>
      </c>
      <c r="F294" s="71">
        <f>+'RPD DKP'!Y298</f>
        <v>190000</v>
      </c>
      <c r="G294" s="71">
        <f>+'RPD DKP'!AD298</f>
        <v>190000</v>
      </c>
      <c r="H294" s="71">
        <f>+'RPD DKP'!AI298</f>
        <v>190000</v>
      </c>
      <c r="I294" s="71">
        <f>+'RPD DKP'!AN298</f>
        <v>190000</v>
      </c>
      <c r="J294" s="71">
        <f>+'RPD DKP'!AS298</f>
        <v>190000</v>
      </c>
      <c r="K294" s="71">
        <f>+'RPD DKP'!AX298</f>
        <v>190000</v>
      </c>
      <c r="L294" s="71">
        <f>+'RPD DKP'!BC298</f>
        <v>190000</v>
      </c>
      <c r="M294" s="71">
        <f>+'RPD DKP'!BH298</f>
        <v>190000</v>
      </c>
      <c r="N294" s="71">
        <f>+'RPD DKP'!BM298</f>
        <v>190000</v>
      </c>
      <c r="O294" s="71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idden="1" outlineLevel="1" x14ac:dyDescent="0.3">
      <c r="A295" s="8"/>
      <c r="B295" s="24" t="s">
        <v>24</v>
      </c>
      <c r="C295" s="71">
        <f>+'RPD DKP'!J299</f>
        <v>800000</v>
      </c>
      <c r="D295" s="71">
        <f>+'RPD DKP'!O299</f>
        <v>800000</v>
      </c>
      <c r="E295" s="71">
        <f>+'RPD DKP'!T299</f>
        <v>800000</v>
      </c>
      <c r="F295" s="71">
        <f>+'RPD DKP'!Y299</f>
        <v>800000</v>
      </c>
      <c r="G295" s="71">
        <f>+'RPD DKP'!AD299</f>
        <v>800000</v>
      </c>
      <c r="H295" s="71">
        <f>+'RPD DKP'!AI299</f>
        <v>800000</v>
      </c>
      <c r="I295" s="71">
        <f>+'RPD DKP'!AN299</f>
        <v>800000</v>
      </c>
      <c r="J295" s="71">
        <f>+'RPD DKP'!AS299</f>
        <v>800000</v>
      </c>
      <c r="K295" s="71">
        <f>+'RPD DKP'!AX299</f>
        <v>800000</v>
      </c>
      <c r="L295" s="71">
        <f>+'RPD DKP'!BC299</f>
        <v>800000</v>
      </c>
      <c r="M295" s="71">
        <f>+'RPD DKP'!BH299</f>
        <v>800000</v>
      </c>
      <c r="N295" s="71">
        <f>+'RPD DKP'!BM299</f>
        <v>800000</v>
      </c>
      <c r="O295" s="71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idden="1" outlineLevel="1" x14ac:dyDescent="0.3">
      <c r="A296" s="8"/>
      <c r="B296" s="24" t="s">
        <v>25</v>
      </c>
      <c r="C296" s="71">
        <f>+'RPD DKP'!J300</f>
        <v>187500</v>
      </c>
      <c r="D296" s="71">
        <f>+'RPD DKP'!O300</f>
        <v>187500</v>
      </c>
      <c r="E296" s="71">
        <f>+'RPD DKP'!T300</f>
        <v>187500</v>
      </c>
      <c r="F296" s="71">
        <f>+'RPD DKP'!Y300</f>
        <v>187500</v>
      </c>
      <c r="G296" s="71">
        <f>+'RPD DKP'!AD300</f>
        <v>187500</v>
      </c>
      <c r="H296" s="71">
        <f>+'RPD DKP'!AI300</f>
        <v>187500</v>
      </c>
      <c r="I296" s="71">
        <f>+'RPD DKP'!AN300</f>
        <v>187500</v>
      </c>
      <c r="J296" s="71">
        <f>+'RPD DKP'!AS300</f>
        <v>187500</v>
      </c>
      <c r="K296" s="71">
        <f>+'RPD DKP'!AX300</f>
        <v>187500</v>
      </c>
      <c r="L296" s="71">
        <f>+'RPD DKP'!BC300</f>
        <v>187500</v>
      </c>
      <c r="M296" s="71">
        <f>+'RPD DKP'!BH300</f>
        <v>187500</v>
      </c>
      <c r="N296" s="71">
        <f>+'RPD DKP'!BM300</f>
        <v>187500</v>
      </c>
      <c r="O296" s="71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idden="1" outlineLevel="1" x14ac:dyDescent="0.3">
      <c r="A297" s="8"/>
      <c r="B297" s="24" t="s">
        <v>26</v>
      </c>
      <c r="C297" s="71">
        <f>+'RPD DKP'!J301</f>
        <v>14961000</v>
      </c>
      <c r="D297" s="71">
        <f>+'RPD DKP'!O301</f>
        <v>14961000</v>
      </c>
      <c r="E297" s="71">
        <f>+'RPD DKP'!T301</f>
        <v>14961000</v>
      </c>
      <c r="F297" s="71">
        <f>+'RPD DKP'!Y301</f>
        <v>14961000</v>
      </c>
      <c r="G297" s="71">
        <f>+'RPD DKP'!AD301</f>
        <v>14961000</v>
      </c>
      <c r="H297" s="71">
        <f>+'RPD DKP'!AI301</f>
        <v>14961000</v>
      </c>
      <c r="I297" s="71">
        <f>+'RPD DKP'!AN301</f>
        <v>14961000</v>
      </c>
      <c r="J297" s="71">
        <f>+'RPD DKP'!AS301</f>
        <v>14961000</v>
      </c>
      <c r="K297" s="71">
        <f>+'RPD DKP'!AX301</f>
        <v>14961000</v>
      </c>
      <c r="L297" s="71">
        <f>+'RPD DKP'!BC301</f>
        <v>14961000</v>
      </c>
      <c r="M297" s="71">
        <f>+'RPD DKP'!BH301</f>
        <v>14961000</v>
      </c>
      <c r="N297" s="71">
        <f>+'RPD DKP'!BM301</f>
        <v>14961000</v>
      </c>
      <c r="O297" s="71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idden="1" outlineLevel="1" x14ac:dyDescent="0.3">
      <c r="A298" s="8"/>
      <c r="B298" s="24" t="s">
        <v>27</v>
      </c>
      <c r="C298" s="71">
        <f>+'RPD DKP'!J302</f>
        <v>7911000</v>
      </c>
      <c r="D298" s="71">
        <f>+'RPD DKP'!O302</f>
        <v>7911000</v>
      </c>
      <c r="E298" s="71">
        <f>+'RPD DKP'!T302</f>
        <v>7911000</v>
      </c>
      <c r="F298" s="71">
        <f>+'RPD DKP'!Y302</f>
        <v>7911000</v>
      </c>
      <c r="G298" s="71">
        <f>+'RPD DKP'!AD302</f>
        <v>7911000</v>
      </c>
      <c r="H298" s="71">
        <f>+'RPD DKP'!AI302</f>
        <v>7911000</v>
      </c>
      <c r="I298" s="71">
        <f>+'RPD DKP'!AN302</f>
        <v>7911000</v>
      </c>
      <c r="J298" s="71">
        <f>+'RPD DKP'!AS302</f>
        <v>7911000</v>
      </c>
      <c r="K298" s="71">
        <f>+'RPD DKP'!AX302</f>
        <v>7911000</v>
      </c>
      <c r="L298" s="71">
        <f>+'RPD DKP'!BC302</f>
        <v>7911000</v>
      </c>
      <c r="M298" s="71">
        <f>+'RPD DKP'!BH302</f>
        <v>7911000</v>
      </c>
      <c r="N298" s="71">
        <f>+'RPD DKP'!BM302</f>
        <v>7911000</v>
      </c>
      <c r="O298" s="71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idden="1" outlineLevel="1" x14ac:dyDescent="0.3">
      <c r="A299" s="8"/>
      <c r="B299" s="24" t="s">
        <v>28</v>
      </c>
      <c r="C299" s="71">
        <f>+'RPD DKP'!J303</f>
        <v>3125000</v>
      </c>
      <c r="D299" s="71">
        <f>+'RPD DKP'!O303</f>
        <v>3125000</v>
      </c>
      <c r="E299" s="71">
        <f>+'RPD DKP'!T303</f>
        <v>3125000</v>
      </c>
      <c r="F299" s="71">
        <f>+'RPD DKP'!Y303</f>
        <v>3125000</v>
      </c>
      <c r="G299" s="71">
        <f>+'RPD DKP'!AD303</f>
        <v>3125000</v>
      </c>
      <c r="H299" s="71">
        <f>+'RPD DKP'!AI303</f>
        <v>3125000</v>
      </c>
      <c r="I299" s="71">
        <f>+'RPD DKP'!AN303</f>
        <v>3125000</v>
      </c>
      <c r="J299" s="71">
        <f>+'RPD DKP'!AS303</f>
        <v>3125000</v>
      </c>
      <c r="K299" s="71">
        <f>+'RPD DKP'!AX303</f>
        <v>3125000</v>
      </c>
      <c r="L299" s="71">
        <f>+'RPD DKP'!BC303</f>
        <v>3125000</v>
      </c>
      <c r="M299" s="71">
        <f>+'RPD DKP'!BH303</f>
        <v>3125000</v>
      </c>
      <c r="N299" s="71">
        <f>+'RPD DKP'!BM303</f>
        <v>3125000</v>
      </c>
      <c r="O299" s="71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idden="1" outlineLevel="1" x14ac:dyDescent="0.3">
      <c r="A300" s="8"/>
      <c r="B300" s="24" t="s">
        <v>29</v>
      </c>
      <c r="C300" s="71">
        <f>+'RPD DKP'!J304</f>
        <v>1875000</v>
      </c>
      <c r="D300" s="71">
        <f>+'RPD DKP'!O304</f>
        <v>1875000</v>
      </c>
      <c r="E300" s="71">
        <f>+'RPD DKP'!T304</f>
        <v>1875000</v>
      </c>
      <c r="F300" s="71">
        <f>+'RPD DKP'!Y304</f>
        <v>1875000</v>
      </c>
      <c r="G300" s="71">
        <f>+'RPD DKP'!AD304</f>
        <v>1875000</v>
      </c>
      <c r="H300" s="71">
        <f>+'RPD DKP'!AI304</f>
        <v>1875000</v>
      </c>
      <c r="I300" s="71">
        <f>+'RPD DKP'!AN304</f>
        <v>1875000</v>
      </c>
      <c r="J300" s="71">
        <f>+'RPD DKP'!AS304</f>
        <v>1875000</v>
      </c>
      <c r="K300" s="71">
        <f>+'RPD DKP'!AX304</f>
        <v>1875000</v>
      </c>
      <c r="L300" s="71">
        <f>+'RPD DKP'!BC304</f>
        <v>1875000</v>
      </c>
      <c r="M300" s="71">
        <f>+'RPD DKP'!BH304</f>
        <v>1875000</v>
      </c>
      <c r="N300" s="71">
        <f>+'RPD DKP'!BM304</f>
        <v>1875000</v>
      </c>
      <c r="O300" s="71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idden="1" outlineLevel="1" x14ac:dyDescent="0.3">
      <c r="A301" s="8"/>
      <c r="B301" s="24" t="s">
        <v>30</v>
      </c>
      <c r="C301" s="71">
        <f>+'RPD DKP'!J305</f>
        <v>1250000</v>
      </c>
      <c r="D301" s="71">
        <f>+'RPD DKP'!O305</f>
        <v>1250000</v>
      </c>
      <c r="E301" s="71">
        <f>+'RPD DKP'!T305</f>
        <v>1250000</v>
      </c>
      <c r="F301" s="71">
        <f>+'RPD DKP'!Y305</f>
        <v>1250000</v>
      </c>
      <c r="G301" s="71">
        <f>+'RPD DKP'!AD305</f>
        <v>1250000</v>
      </c>
      <c r="H301" s="71">
        <f>+'RPD DKP'!AI305</f>
        <v>1250000</v>
      </c>
      <c r="I301" s="71">
        <f>+'RPD DKP'!AN305</f>
        <v>1250000</v>
      </c>
      <c r="J301" s="71">
        <f>+'RPD DKP'!AS305</f>
        <v>1250000</v>
      </c>
      <c r="K301" s="71">
        <f>+'RPD DKP'!AX305</f>
        <v>1250000</v>
      </c>
      <c r="L301" s="71">
        <f>+'RPD DKP'!BC305</f>
        <v>1250000</v>
      </c>
      <c r="M301" s="71">
        <f>+'RPD DKP'!BH305</f>
        <v>1250000</v>
      </c>
      <c r="N301" s="71">
        <f>+'RPD DKP'!BM305</f>
        <v>1250000</v>
      </c>
      <c r="O301" s="71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idden="1" outlineLevel="1" x14ac:dyDescent="0.3">
      <c r="A302" s="8"/>
      <c r="B302" s="24" t="s">
        <v>31</v>
      </c>
      <c r="C302" s="71">
        <f>+'RPD DKP'!J306</f>
        <v>800000</v>
      </c>
      <c r="D302" s="71">
        <f>+'RPD DKP'!O306</f>
        <v>800000</v>
      </c>
      <c r="E302" s="71">
        <f>+'RPD DKP'!T306</f>
        <v>800000</v>
      </c>
      <c r="F302" s="71">
        <f>+'RPD DKP'!Y306</f>
        <v>800000</v>
      </c>
      <c r="G302" s="71">
        <f>+'RPD DKP'!AD306</f>
        <v>800000</v>
      </c>
      <c r="H302" s="71">
        <f>+'RPD DKP'!AI306</f>
        <v>800000</v>
      </c>
      <c r="I302" s="71">
        <f>+'RPD DKP'!AN306</f>
        <v>800000</v>
      </c>
      <c r="J302" s="71">
        <f>+'RPD DKP'!AS306</f>
        <v>800000</v>
      </c>
      <c r="K302" s="71">
        <f>+'RPD DKP'!AX306</f>
        <v>800000</v>
      </c>
      <c r="L302" s="71">
        <f>+'RPD DKP'!BC306</f>
        <v>800000</v>
      </c>
      <c r="M302" s="71">
        <f>+'RPD DKP'!BH306</f>
        <v>800000</v>
      </c>
      <c r="N302" s="71">
        <f>+'RPD DKP'!BM306</f>
        <v>800000</v>
      </c>
      <c r="O302" s="71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s="69" customFormat="1" collapsed="1" x14ac:dyDescent="0.3">
      <c r="A303" s="8">
        <v>23</v>
      </c>
      <c r="B303" s="24" t="s">
        <v>53</v>
      </c>
      <c r="C303" s="71">
        <f>+C304</f>
        <v>9277500</v>
      </c>
      <c r="D303" s="71">
        <f t="shared" ref="D303" si="254">+D304</f>
        <v>9277500</v>
      </c>
      <c r="E303" s="71">
        <f t="shared" ref="E303" si="255">+E304</f>
        <v>9277500</v>
      </c>
      <c r="F303" s="71">
        <f t="shared" ref="F303" si="256">+F304</f>
        <v>9277500</v>
      </c>
      <c r="G303" s="71">
        <f t="shared" ref="G303" si="257">+G304</f>
        <v>9277500</v>
      </c>
      <c r="H303" s="71">
        <f t="shared" ref="H303" si="258">+H304</f>
        <v>9277500</v>
      </c>
      <c r="I303" s="71">
        <f t="shared" ref="I303" si="259">+I304</f>
        <v>9277500</v>
      </c>
      <c r="J303" s="71">
        <f t="shared" ref="J303" si="260">+J304</f>
        <v>9277500</v>
      </c>
      <c r="K303" s="71">
        <f t="shared" ref="K303" si="261">+K304</f>
        <v>9277500</v>
      </c>
      <c r="L303" s="71">
        <f t="shared" ref="L303" si="262">+L304</f>
        <v>9277500</v>
      </c>
      <c r="M303" s="71">
        <f t="shared" ref="M303" si="263">+M304</f>
        <v>9277500</v>
      </c>
      <c r="N303" s="71">
        <f t="shared" ref="N303" si="264">+N304</f>
        <v>9277500</v>
      </c>
      <c r="O303" s="71">
        <f>SUM(C303:N303)</f>
        <v>111330000</v>
      </c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idden="1" outlineLevel="1" x14ac:dyDescent="0.3">
      <c r="A304" s="8"/>
      <c r="B304" s="24" t="s">
        <v>19</v>
      </c>
      <c r="C304" s="71">
        <f>SUM(C305:C310)</f>
        <v>9277500</v>
      </c>
      <c r="D304" s="71">
        <f t="shared" ref="D304:N304" si="265">SUM(D305:D310)</f>
        <v>9277500</v>
      </c>
      <c r="E304" s="71">
        <f t="shared" si="265"/>
        <v>9277500</v>
      </c>
      <c r="F304" s="71">
        <f t="shared" si="265"/>
        <v>9277500</v>
      </c>
      <c r="G304" s="71">
        <f t="shared" si="265"/>
        <v>9277500</v>
      </c>
      <c r="H304" s="71">
        <f t="shared" si="265"/>
        <v>9277500</v>
      </c>
      <c r="I304" s="71">
        <f t="shared" si="265"/>
        <v>9277500</v>
      </c>
      <c r="J304" s="71">
        <f t="shared" si="265"/>
        <v>9277500</v>
      </c>
      <c r="K304" s="71">
        <f t="shared" si="265"/>
        <v>9277500</v>
      </c>
      <c r="L304" s="71">
        <f t="shared" si="265"/>
        <v>9277500</v>
      </c>
      <c r="M304" s="71">
        <f t="shared" si="265"/>
        <v>9277500</v>
      </c>
      <c r="N304" s="71">
        <f t="shared" si="265"/>
        <v>9277500</v>
      </c>
      <c r="O304" s="71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idden="1" outlineLevel="1" x14ac:dyDescent="0.3">
      <c r="A305" s="8"/>
      <c r="B305" s="24" t="s">
        <v>20</v>
      </c>
      <c r="C305" s="71">
        <f>+'RPD DKP'!J309</f>
        <v>6000000</v>
      </c>
      <c r="D305" s="71">
        <f>+'RPD DKP'!O309</f>
        <v>6000000</v>
      </c>
      <c r="E305" s="71">
        <f>+'RPD DKP'!T309</f>
        <v>6000000</v>
      </c>
      <c r="F305" s="71">
        <f>+'RPD DKP'!Y309</f>
        <v>6000000</v>
      </c>
      <c r="G305" s="71">
        <f>+'RPD DKP'!AD309</f>
        <v>6000000</v>
      </c>
      <c r="H305" s="71">
        <f>+'RPD DKP'!AI309</f>
        <v>6000000</v>
      </c>
      <c r="I305" s="71">
        <f>+'RPD DKP'!AN309</f>
        <v>6000000</v>
      </c>
      <c r="J305" s="71">
        <f>+'RPD DKP'!AS309</f>
        <v>6000000</v>
      </c>
      <c r="K305" s="71">
        <f>+'RPD DKP'!AX309</f>
        <v>6000000</v>
      </c>
      <c r="L305" s="71">
        <f>+'RPD DKP'!BC309</f>
        <v>6000000</v>
      </c>
      <c r="M305" s="71">
        <f>+'RPD DKP'!BH309</f>
        <v>6000000</v>
      </c>
      <c r="N305" s="71">
        <f>+'RPD DKP'!BM309</f>
        <v>6000000</v>
      </c>
      <c r="O305" s="71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idden="1" outlineLevel="1" x14ac:dyDescent="0.3">
      <c r="A306" s="8"/>
      <c r="B306" s="24" t="s">
        <v>21</v>
      </c>
      <c r="C306" s="71">
        <f>+'RPD DKP'!J310</f>
        <v>2100000</v>
      </c>
      <c r="D306" s="71">
        <f>+'RPD DKP'!O310</f>
        <v>2100000</v>
      </c>
      <c r="E306" s="71">
        <f>+'RPD DKP'!T310</f>
        <v>2100000</v>
      </c>
      <c r="F306" s="71">
        <f>+'RPD DKP'!Y310</f>
        <v>2100000</v>
      </c>
      <c r="G306" s="71">
        <f>+'RPD DKP'!AD310</f>
        <v>2100000</v>
      </c>
      <c r="H306" s="71">
        <f>+'RPD DKP'!AI310</f>
        <v>2100000</v>
      </c>
      <c r="I306" s="71">
        <f>+'RPD DKP'!AN310</f>
        <v>2100000</v>
      </c>
      <c r="J306" s="71">
        <f>+'RPD DKP'!AS310</f>
        <v>2100000</v>
      </c>
      <c r="K306" s="71">
        <f>+'RPD DKP'!AX310</f>
        <v>2100000</v>
      </c>
      <c r="L306" s="71">
        <f>+'RPD DKP'!BC310</f>
        <v>2100000</v>
      </c>
      <c r="M306" s="71">
        <f>+'RPD DKP'!BH310</f>
        <v>2100000</v>
      </c>
      <c r="N306" s="71">
        <f>+'RPD DKP'!BM310</f>
        <v>2100000</v>
      </c>
      <c r="O306" s="71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idden="1" outlineLevel="1" x14ac:dyDescent="0.3">
      <c r="A307" s="8"/>
      <c r="B307" s="24" t="s">
        <v>22</v>
      </c>
      <c r="C307" s="71">
        <f>+'RPD DKP'!J311</f>
        <v>0</v>
      </c>
      <c r="D307" s="71">
        <f>+'RPD DKP'!O311</f>
        <v>0</v>
      </c>
      <c r="E307" s="71">
        <f>+'RPD DKP'!T311</f>
        <v>0</v>
      </c>
      <c r="F307" s="71">
        <f>+'RPD DKP'!Y311</f>
        <v>0</v>
      </c>
      <c r="G307" s="71">
        <f>+'RPD DKP'!AD311</f>
        <v>0</v>
      </c>
      <c r="H307" s="71">
        <f>+'RPD DKP'!AI311</f>
        <v>0</v>
      </c>
      <c r="I307" s="71">
        <f>+'RPD DKP'!AN311</f>
        <v>0</v>
      </c>
      <c r="J307" s="71">
        <f>+'RPD DKP'!AS311</f>
        <v>0</v>
      </c>
      <c r="K307" s="71">
        <f>+'RPD DKP'!AX311</f>
        <v>0</v>
      </c>
      <c r="L307" s="71">
        <f>+'RPD DKP'!BC311</f>
        <v>0</v>
      </c>
      <c r="M307" s="71">
        <f>+'RPD DKP'!BH311</f>
        <v>0</v>
      </c>
      <c r="N307" s="71">
        <f>+'RPD DKP'!BM311</f>
        <v>0</v>
      </c>
      <c r="O307" s="71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idden="1" outlineLevel="1" x14ac:dyDescent="0.3">
      <c r="A308" s="8"/>
      <c r="B308" s="24" t="s">
        <v>23</v>
      </c>
      <c r="C308" s="71">
        <f>+'RPD DKP'!J312</f>
        <v>190000</v>
      </c>
      <c r="D308" s="71">
        <f>+'RPD DKP'!O312</f>
        <v>190000</v>
      </c>
      <c r="E308" s="71">
        <f>+'RPD DKP'!T312</f>
        <v>190000</v>
      </c>
      <c r="F308" s="71">
        <f>+'RPD DKP'!Y312</f>
        <v>190000</v>
      </c>
      <c r="G308" s="71">
        <f>+'RPD DKP'!AD312</f>
        <v>190000</v>
      </c>
      <c r="H308" s="71">
        <f>+'RPD DKP'!AI312</f>
        <v>190000</v>
      </c>
      <c r="I308" s="71">
        <f>+'RPD DKP'!AN312</f>
        <v>190000</v>
      </c>
      <c r="J308" s="71">
        <f>+'RPD DKP'!AS312</f>
        <v>190000</v>
      </c>
      <c r="K308" s="71">
        <f>+'RPD DKP'!AX312</f>
        <v>190000</v>
      </c>
      <c r="L308" s="71">
        <f>+'RPD DKP'!BC312</f>
        <v>190000</v>
      </c>
      <c r="M308" s="71">
        <f>+'RPD DKP'!BH312</f>
        <v>190000</v>
      </c>
      <c r="N308" s="71">
        <f>+'RPD DKP'!BM312</f>
        <v>190000</v>
      </c>
      <c r="O308" s="71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idden="1" outlineLevel="1" x14ac:dyDescent="0.3">
      <c r="A309" s="8"/>
      <c r="B309" s="24" t="s">
        <v>24</v>
      </c>
      <c r="C309" s="71">
        <f>+'RPD DKP'!J313</f>
        <v>800000</v>
      </c>
      <c r="D309" s="71">
        <f>+'RPD DKP'!O313</f>
        <v>800000</v>
      </c>
      <c r="E309" s="71">
        <f>+'RPD DKP'!T313</f>
        <v>800000</v>
      </c>
      <c r="F309" s="71">
        <f>+'RPD DKP'!Y313</f>
        <v>800000</v>
      </c>
      <c r="G309" s="71">
        <f>+'RPD DKP'!AD313</f>
        <v>800000</v>
      </c>
      <c r="H309" s="71">
        <f>+'RPD DKP'!AI313</f>
        <v>800000</v>
      </c>
      <c r="I309" s="71">
        <f>+'RPD DKP'!AN313</f>
        <v>800000</v>
      </c>
      <c r="J309" s="71">
        <f>+'RPD DKP'!AS313</f>
        <v>800000</v>
      </c>
      <c r="K309" s="71">
        <f>+'RPD DKP'!AX313</f>
        <v>800000</v>
      </c>
      <c r="L309" s="71">
        <f>+'RPD DKP'!BC313</f>
        <v>800000</v>
      </c>
      <c r="M309" s="71">
        <f>+'RPD DKP'!BH313</f>
        <v>800000</v>
      </c>
      <c r="N309" s="71">
        <f>+'RPD DKP'!BM313</f>
        <v>800000</v>
      </c>
      <c r="O309" s="71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idden="1" outlineLevel="1" x14ac:dyDescent="0.3">
      <c r="A310" s="8"/>
      <c r="B310" s="24" t="s">
        <v>25</v>
      </c>
      <c r="C310" s="71">
        <f>+'RPD DKP'!J314</f>
        <v>187500</v>
      </c>
      <c r="D310" s="71">
        <f>+'RPD DKP'!O314</f>
        <v>187500</v>
      </c>
      <c r="E310" s="71">
        <f>+'RPD DKP'!T314</f>
        <v>187500</v>
      </c>
      <c r="F310" s="71">
        <f>+'RPD DKP'!Y314</f>
        <v>187500</v>
      </c>
      <c r="G310" s="71">
        <f>+'RPD DKP'!AD314</f>
        <v>187500</v>
      </c>
      <c r="H310" s="71">
        <f>+'RPD DKP'!AI314</f>
        <v>187500</v>
      </c>
      <c r="I310" s="71">
        <f>+'RPD DKP'!AN314</f>
        <v>187500</v>
      </c>
      <c r="J310" s="71">
        <f>+'RPD DKP'!AS314</f>
        <v>187500</v>
      </c>
      <c r="K310" s="71">
        <f>+'RPD DKP'!AX314</f>
        <v>187500</v>
      </c>
      <c r="L310" s="71">
        <f>+'RPD DKP'!BC314</f>
        <v>187500</v>
      </c>
      <c r="M310" s="71">
        <f>+'RPD DKP'!BH314</f>
        <v>187500</v>
      </c>
      <c r="N310" s="71">
        <f>+'RPD DKP'!BM314</f>
        <v>187500</v>
      </c>
      <c r="O310" s="71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idden="1" outlineLevel="1" x14ac:dyDescent="0.3">
      <c r="A311" s="8"/>
      <c r="B311" s="24" t="s">
        <v>26</v>
      </c>
      <c r="C311" s="71">
        <f>+'RPD DKP'!J315</f>
        <v>8170000</v>
      </c>
      <c r="D311" s="71">
        <f>+'RPD DKP'!O315</f>
        <v>8170000</v>
      </c>
      <c r="E311" s="71">
        <f>+'RPD DKP'!T315</f>
        <v>8170000</v>
      </c>
      <c r="F311" s="71">
        <f>+'RPD DKP'!Y315</f>
        <v>8170000</v>
      </c>
      <c r="G311" s="71">
        <f>+'RPD DKP'!AD315</f>
        <v>8170000</v>
      </c>
      <c r="H311" s="71">
        <f>+'RPD DKP'!AI315</f>
        <v>8170000</v>
      </c>
      <c r="I311" s="71">
        <f>+'RPD DKP'!AN315</f>
        <v>8170000</v>
      </c>
      <c r="J311" s="71">
        <f>+'RPD DKP'!AS315</f>
        <v>8170000</v>
      </c>
      <c r="K311" s="71">
        <f>+'RPD DKP'!AX315</f>
        <v>8170000</v>
      </c>
      <c r="L311" s="71">
        <f>+'RPD DKP'!BC315</f>
        <v>8170000</v>
      </c>
      <c r="M311" s="71">
        <f>+'RPD DKP'!BH315</f>
        <v>8170000</v>
      </c>
      <c r="N311" s="71">
        <f>+'RPD DKP'!BM315</f>
        <v>8170000</v>
      </c>
      <c r="O311" s="71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idden="1" outlineLevel="1" x14ac:dyDescent="0.3">
      <c r="A312" s="8"/>
      <c r="B312" s="24" t="s">
        <v>27</v>
      </c>
      <c r="C312" s="71">
        <f>+'RPD DKP'!J316</f>
        <v>3070000</v>
      </c>
      <c r="D312" s="71">
        <f>+'RPD DKP'!O316</f>
        <v>3070000</v>
      </c>
      <c r="E312" s="71">
        <f>+'RPD DKP'!T316</f>
        <v>3070000</v>
      </c>
      <c r="F312" s="71">
        <f>+'RPD DKP'!Y316</f>
        <v>3070000</v>
      </c>
      <c r="G312" s="71">
        <f>+'RPD DKP'!AD316</f>
        <v>3070000</v>
      </c>
      <c r="H312" s="71">
        <f>+'RPD DKP'!AI316</f>
        <v>3070000</v>
      </c>
      <c r="I312" s="71">
        <f>+'RPD DKP'!AN316</f>
        <v>3070000</v>
      </c>
      <c r="J312" s="71">
        <f>+'RPD DKP'!AS316</f>
        <v>3070000</v>
      </c>
      <c r="K312" s="71">
        <f>+'RPD DKP'!AX316</f>
        <v>3070000</v>
      </c>
      <c r="L312" s="71">
        <f>+'RPD DKP'!BC316</f>
        <v>3070000</v>
      </c>
      <c r="M312" s="71">
        <f>+'RPD DKP'!BH316</f>
        <v>3070000</v>
      </c>
      <c r="N312" s="71">
        <f>+'RPD DKP'!BM316</f>
        <v>3070000</v>
      </c>
      <c r="O312" s="71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idden="1" outlineLevel="1" x14ac:dyDescent="0.3">
      <c r="A313" s="8"/>
      <c r="B313" s="24" t="s">
        <v>28</v>
      </c>
      <c r="C313" s="71">
        <f>+'RPD DKP'!J317</f>
        <v>2500000</v>
      </c>
      <c r="D313" s="71">
        <f>+'RPD DKP'!O317</f>
        <v>2500000</v>
      </c>
      <c r="E313" s="71">
        <f>+'RPD DKP'!T317</f>
        <v>2500000</v>
      </c>
      <c r="F313" s="71">
        <f>+'RPD DKP'!Y317</f>
        <v>2500000</v>
      </c>
      <c r="G313" s="71">
        <f>+'RPD DKP'!AD317</f>
        <v>2500000</v>
      </c>
      <c r="H313" s="71">
        <f>+'RPD DKP'!AI317</f>
        <v>2500000</v>
      </c>
      <c r="I313" s="71">
        <f>+'RPD DKP'!AN317</f>
        <v>2500000</v>
      </c>
      <c r="J313" s="71">
        <f>+'RPD DKP'!AS317</f>
        <v>2500000</v>
      </c>
      <c r="K313" s="71">
        <f>+'RPD DKP'!AX317</f>
        <v>2500000</v>
      </c>
      <c r="L313" s="71">
        <f>+'RPD DKP'!BC317</f>
        <v>2500000</v>
      </c>
      <c r="M313" s="71">
        <f>+'RPD DKP'!BH317</f>
        <v>2500000</v>
      </c>
      <c r="N313" s="71">
        <f>+'RPD DKP'!BM317</f>
        <v>2500000</v>
      </c>
      <c r="O313" s="71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idden="1" outlineLevel="1" x14ac:dyDescent="0.3">
      <c r="A314" s="8"/>
      <c r="B314" s="24" t="s">
        <v>29</v>
      </c>
      <c r="C314" s="71">
        <f>+'RPD DKP'!J318</f>
        <v>1250000</v>
      </c>
      <c r="D314" s="71">
        <f>+'RPD DKP'!O318</f>
        <v>1250000</v>
      </c>
      <c r="E314" s="71">
        <f>+'RPD DKP'!T318</f>
        <v>1250000</v>
      </c>
      <c r="F314" s="71">
        <f>+'RPD DKP'!Y318</f>
        <v>1250000</v>
      </c>
      <c r="G314" s="71">
        <f>+'RPD DKP'!AD318</f>
        <v>1250000</v>
      </c>
      <c r="H314" s="71">
        <f>+'RPD DKP'!AI318</f>
        <v>1250000</v>
      </c>
      <c r="I314" s="71">
        <f>+'RPD DKP'!AN318</f>
        <v>1250000</v>
      </c>
      <c r="J314" s="71">
        <f>+'RPD DKP'!AS318</f>
        <v>1250000</v>
      </c>
      <c r="K314" s="71">
        <f>+'RPD DKP'!AX318</f>
        <v>1250000</v>
      </c>
      <c r="L314" s="71">
        <f>+'RPD DKP'!BC318</f>
        <v>1250000</v>
      </c>
      <c r="M314" s="71">
        <f>+'RPD DKP'!BH318</f>
        <v>1250000</v>
      </c>
      <c r="N314" s="71">
        <f>+'RPD DKP'!BM318</f>
        <v>1250000</v>
      </c>
      <c r="O314" s="71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idden="1" outlineLevel="1" x14ac:dyDescent="0.3">
      <c r="A315" s="8"/>
      <c r="B315" s="24" t="s">
        <v>30</v>
      </c>
      <c r="C315" s="71">
        <f>+'RPD DKP'!J319</f>
        <v>750000</v>
      </c>
      <c r="D315" s="71">
        <f>+'RPD DKP'!O319</f>
        <v>750000</v>
      </c>
      <c r="E315" s="71">
        <f>+'RPD DKP'!T319</f>
        <v>750000</v>
      </c>
      <c r="F315" s="71">
        <f>+'RPD DKP'!Y319</f>
        <v>750000</v>
      </c>
      <c r="G315" s="71">
        <f>+'RPD DKP'!AD319</f>
        <v>750000</v>
      </c>
      <c r="H315" s="71">
        <f>+'RPD DKP'!AI319</f>
        <v>750000</v>
      </c>
      <c r="I315" s="71">
        <f>+'RPD DKP'!AN319</f>
        <v>750000</v>
      </c>
      <c r="J315" s="71">
        <f>+'RPD DKP'!AS319</f>
        <v>750000</v>
      </c>
      <c r="K315" s="71">
        <f>+'RPD DKP'!AX319</f>
        <v>750000</v>
      </c>
      <c r="L315" s="71">
        <f>+'RPD DKP'!BC319</f>
        <v>750000</v>
      </c>
      <c r="M315" s="71">
        <f>+'RPD DKP'!BH319</f>
        <v>750000</v>
      </c>
      <c r="N315" s="71">
        <f>+'RPD DKP'!BM319</f>
        <v>750000</v>
      </c>
      <c r="O315" s="71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idden="1" outlineLevel="1" x14ac:dyDescent="0.3">
      <c r="A316" s="8"/>
      <c r="B316" s="24" t="s">
        <v>31</v>
      </c>
      <c r="C316" s="71">
        <f>+'RPD DKP'!J320</f>
        <v>600000</v>
      </c>
      <c r="D316" s="71">
        <f>+'RPD DKP'!O320</f>
        <v>600000</v>
      </c>
      <c r="E316" s="71">
        <f>+'RPD DKP'!T320</f>
        <v>600000</v>
      </c>
      <c r="F316" s="71">
        <f>+'RPD DKP'!Y320</f>
        <v>600000</v>
      </c>
      <c r="G316" s="71">
        <f>+'RPD DKP'!AD320</f>
        <v>600000</v>
      </c>
      <c r="H316" s="71">
        <f>+'RPD DKP'!AI320</f>
        <v>600000</v>
      </c>
      <c r="I316" s="71">
        <f>+'RPD DKP'!AN320</f>
        <v>600000</v>
      </c>
      <c r="J316" s="71">
        <f>+'RPD DKP'!AS320</f>
        <v>600000</v>
      </c>
      <c r="K316" s="71">
        <f>+'RPD DKP'!AX320</f>
        <v>600000</v>
      </c>
      <c r="L316" s="71">
        <f>+'RPD DKP'!BC320</f>
        <v>600000</v>
      </c>
      <c r="M316" s="71">
        <f>+'RPD DKP'!BH320</f>
        <v>600000</v>
      </c>
      <c r="N316" s="71">
        <f>+'RPD DKP'!BM320</f>
        <v>600000</v>
      </c>
      <c r="O316" s="71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s="69" customFormat="1" collapsed="1" x14ac:dyDescent="0.3">
      <c r="A317" s="8">
        <v>24</v>
      </c>
      <c r="B317" s="24" t="s">
        <v>54</v>
      </c>
      <c r="C317" s="71">
        <f>+C318</f>
        <v>11827500</v>
      </c>
      <c r="D317" s="71">
        <f t="shared" ref="D317" si="266">+D318</f>
        <v>11827500</v>
      </c>
      <c r="E317" s="71">
        <f t="shared" ref="E317" si="267">+E318</f>
        <v>11827500</v>
      </c>
      <c r="F317" s="71">
        <f t="shared" ref="F317" si="268">+F318</f>
        <v>11827500</v>
      </c>
      <c r="G317" s="71">
        <f t="shared" ref="G317" si="269">+G318</f>
        <v>11827500</v>
      </c>
      <c r="H317" s="71">
        <f t="shared" ref="H317" si="270">+H318</f>
        <v>11827500</v>
      </c>
      <c r="I317" s="71">
        <f t="shared" ref="I317" si="271">+I318</f>
        <v>11827500</v>
      </c>
      <c r="J317" s="71">
        <f t="shared" ref="J317" si="272">+J318</f>
        <v>11827500</v>
      </c>
      <c r="K317" s="71">
        <f t="shared" ref="K317" si="273">+K318</f>
        <v>11827500</v>
      </c>
      <c r="L317" s="71">
        <f t="shared" ref="L317" si="274">+L318</f>
        <v>11827500</v>
      </c>
      <c r="M317" s="71">
        <f t="shared" ref="M317" si="275">+M318</f>
        <v>11827500</v>
      </c>
      <c r="N317" s="71">
        <f t="shared" ref="N317" si="276">+N318</f>
        <v>11827500</v>
      </c>
      <c r="O317" s="71">
        <f>SUM(C317:N317)</f>
        <v>141930000</v>
      </c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idden="1" outlineLevel="1" x14ac:dyDescent="0.3">
      <c r="A318" s="8"/>
      <c r="B318" s="24" t="s">
        <v>19</v>
      </c>
      <c r="C318" s="71">
        <f>SUM(C319:C324)</f>
        <v>11827500</v>
      </c>
      <c r="D318" s="71">
        <f t="shared" ref="D318:N318" si="277">SUM(D319:D324)</f>
        <v>11827500</v>
      </c>
      <c r="E318" s="71">
        <f t="shared" si="277"/>
        <v>11827500</v>
      </c>
      <c r="F318" s="71">
        <f t="shared" si="277"/>
        <v>11827500</v>
      </c>
      <c r="G318" s="71">
        <f t="shared" si="277"/>
        <v>11827500</v>
      </c>
      <c r="H318" s="71">
        <f t="shared" si="277"/>
        <v>11827500</v>
      </c>
      <c r="I318" s="71">
        <f t="shared" si="277"/>
        <v>11827500</v>
      </c>
      <c r="J318" s="71">
        <f t="shared" si="277"/>
        <v>11827500</v>
      </c>
      <c r="K318" s="71">
        <f t="shared" si="277"/>
        <v>11827500</v>
      </c>
      <c r="L318" s="71">
        <f t="shared" si="277"/>
        <v>11827500</v>
      </c>
      <c r="M318" s="71">
        <f t="shared" si="277"/>
        <v>11827500</v>
      </c>
      <c r="N318" s="71">
        <f t="shared" si="277"/>
        <v>11827500</v>
      </c>
      <c r="O318" s="71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idden="1" outlineLevel="1" x14ac:dyDescent="0.3">
      <c r="A319" s="8"/>
      <c r="B319" s="24" t="s">
        <v>20</v>
      </c>
      <c r="C319" s="71">
        <f>+'RPD DKP'!J323</f>
        <v>7050000</v>
      </c>
      <c r="D319" s="71">
        <f>+'RPD DKP'!O323</f>
        <v>7050000</v>
      </c>
      <c r="E319" s="71">
        <f>+'RPD DKP'!T323</f>
        <v>7050000</v>
      </c>
      <c r="F319" s="71">
        <f>+'RPD DKP'!Y323</f>
        <v>7050000</v>
      </c>
      <c r="G319" s="71">
        <f>+'RPD DKP'!AD323</f>
        <v>7050000</v>
      </c>
      <c r="H319" s="71">
        <f>+'RPD DKP'!AI323</f>
        <v>7050000</v>
      </c>
      <c r="I319" s="71">
        <f>+'RPD DKP'!AN323</f>
        <v>7050000</v>
      </c>
      <c r="J319" s="71">
        <f>+'RPD DKP'!AS323</f>
        <v>7050000</v>
      </c>
      <c r="K319" s="71">
        <f>+'RPD DKP'!AX323</f>
        <v>7050000</v>
      </c>
      <c r="L319" s="71">
        <f>+'RPD DKP'!BC323</f>
        <v>7050000</v>
      </c>
      <c r="M319" s="71">
        <f>+'RPD DKP'!BH323</f>
        <v>7050000</v>
      </c>
      <c r="N319" s="71">
        <f>+'RPD DKP'!BM323</f>
        <v>7050000</v>
      </c>
      <c r="O319" s="71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idden="1" outlineLevel="1" x14ac:dyDescent="0.3">
      <c r="A320" s="8"/>
      <c r="B320" s="24" t="s">
        <v>21</v>
      </c>
      <c r="C320" s="71">
        <f>+'RPD DKP'!J324</f>
        <v>4200000</v>
      </c>
      <c r="D320" s="71">
        <f>+'RPD DKP'!O324</f>
        <v>4200000</v>
      </c>
      <c r="E320" s="71">
        <f>+'RPD DKP'!T324</f>
        <v>4200000</v>
      </c>
      <c r="F320" s="71">
        <f>+'RPD DKP'!Y324</f>
        <v>4200000</v>
      </c>
      <c r="G320" s="71">
        <f>+'RPD DKP'!AD324</f>
        <v>4200000</v>
      </c>
      <c r="H320" s="71">
        <f>+'RPD DKP'!AI324</f>
        <v>4200000</v>
      </c>
      <c r="I320" s="71">
        <f>+'RPD DKP'!AN324</f>
        <v>4200000</v>
      </c>
      <c r="J320" s="71">
        <f>+'RPD DKP'!AS324</f>
        <v>4200000</v>
      </c>
      <c r="K320" s="71">
        <f>+'RPD DKP'!AX324</f>
        <v>4200000</v>
      </c>
      <c r="L320" s="71">
        <f>+'RPD DKP'!BC324</f>
        <v>4200000</v>
      </c>
      <c r="M320" s="71">
        <f>+'RPD DKP'!BH324</f>
        <v>4200000</v>
      </c>
      <c r="N320" s="71">
        <f>+'RPD DKP'!BM324</f>
        <v>4200000</v>
      </c>
      <c r="O320" s="71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idden="1" outlineLevel="1" x14ac:dyDescent="0.3">
      <c r="A321" s="8"/>
      <c r="B321" s="24" t="s">
        <v>22</v>
      </c>
      <c r="C321" s="71">
        <f>+'RPD DKP'!J325</f>
        <v>0</v>
      </c>
      <c r="D321" s="71">
        <f>+'RPD DKP'!O325</f>
        <v>0</v>
      </c>
      <c r="E321" s="71">
        <f>+'RPD DKP'!T325</f>
        <v>0</v>
      </c>
      <c r="F321" s="71">
        <f>+'RPD DKP'!Y325</f>
        <v>0</v>
      </c>
      <c r="G321" s="71">
        <f>+'RPD DKP'!AD325</f>
        <v>0</v>
      </c>
      <c r="H321" s="71">
        <f>+'RPD DKP'!AI325</f>
        <v>0</v>
      </c>
      <c r="I321" s="71">
        <f>+'RPD DKP'!AN325</f>
        <v>0</v>
      </c>
      <c r="J321" s="71">
        <f>+'RPD DKP'!AS325</f>
        <v>0</v>
      </c>
      <c r="K321" s="71">
        <f>+'RPD DKP'!AX325</f>
        <v>0</v>
      </c>
      <c r="L321" s="71">
        <f>+'RPD DKP'!BC325</f>
        <v>0</v>
      </c>
      <c r="M321" s="71">
        <f>+'RPD DKP'!BH325</f>
        <v>0</v>
      </c>
      <c r="N321" s="71">
        <f>+'RPD DKP'!BM325</f>
        <v>0</v>
      </c>
      <c r="O321" s="71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idden="1" outlineLevel="1" x14ac:dyDescent="0.3">
      <c r="A322" s="8"/>
      <c r="B322" s="24" t="s">
        <v>23</v>
      </c>
      <c r="C322" s="71">
        <f>+'RPD DKP'!J326</f>
        <v>190000</v>
      </c>
      <c r="D322" s="71">
        <f>+'RPD DKP'!O326</f>
        <v>190000</v>
      </c>
      <c r="E322" s="71">
        <f>+'RPD DKP'!T326</f>
        <v>190000</v>
      </c>
      <c r="F322" s="71">
        <f>+'RPD DKP'!Y326</f>
        <v>190000</v>
      </c>
      <c r="G322" s="71">
        <f>+'RPD DKP'!AD326</f>
        <v>190000</v>
      </c>
      <c r="H322" s="71">
        <f>+'RPD DKP'!AI326</f>
        <v>190000</v>
      </c>
      <c r="I322" s="71">
        <f>+'RPD DKP'!AN326</f>
        <v>190000</v>
      </c>
      <c r="J322" s="71">
        <f>+'RPD DKP'!AS326</f>
        <v>190000</v>
      </c>
      <c r="K322" s="71">
        <f>+'RPD DKP'!AX326</f>
        <v>190000</v>
      </c>
      <c r="L322" s="71">
        <f>+'RPD DKP'!BC326</f>
        <v>190000</v>
      </c>
      <c r="M322" s="71">
        <f>+'RPD DKP'!BH326</f>
        <v>190000</v>
      </c>
      <c r="N322" s="71">
        <f>+'RPD DKP'!BM326</f>
        <v>190000</v>
      </c>
      <c r="O322" s="71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idden="1" outlineLevel="1" x14ac:dyDescent="0.3">
      <c r="A323" s="8"/>
      <c r="B323" s="24" t="s">
        <v>24</v>
      </c>
      <c r="C323" s="71">
        <f>+'RPD DKP'!J327</f>
        <v>200000</v>
      </c>
      <c r="D323" s="71">
        <f>+'RPD DKP'!O327</f>
        <v>200000</v>
      </c>
      <c r="E323" s="71">
        <f>+'RPD DKP'!T327</f>
        <v>200000</v>
      </c>
      <c r="F323" s="71">
        <f>+'RPD DKP'!Y327</f>
        <v>200000</v>
      </c>
      <c r="G323" s="71">
        <f>+'RPD DKP'!AD327</f>
        <v>200000</v>
      </c>
      <c r="H323" s="71">
        <f>+'RPD DKP'!AI327</f>
        <v>200000</v>
      </c>
      <c r="I323" s="71">
        <f>+'RPD DKP'!AN327</f>
        <v>200000</v>
      </c>
      <c r="J323" s="71">
        <f>+'RPD DKP'!AS327</f>
        <v>200000</v>
      </c>
      <c r="K323" s="71">
        <f>+'RPD DKP'!AX327</f>
        <v>200000</v>
      </c>
      <c r="L323" s="71">
        <f>+'RPD DKP'!BC327</f>
        <v>200000</v>
      </c>
      <c r="M323" s="71">
        <f>+'RPD DKP'!BH327</f>
        <v>200000</v>
      </c>
      <c r="N323" s="71">
        <f>+'RPD DKP'!BM327</f>
        <v>200000</v>
      </c>
      <c r="O323" s="71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idden="1" outlineLevel="1" x14ac:dyDescent="0.3">
      <c r="A324" s="8"/>
      <c r="B324" s="24" t="s">
        <v>25</v>
      </c>
      <c r="C324" s="71">
        <f>+'RPD DKP'!J328</f>
        <v>187500</v>
      </c>
      <c r="D324" s="71">
        <f>+'RPD DKP'!O328</f>
        <v>187500</v>
      </c>
      <c r="E324" s="71">
        <f>+'RPD DKP'!T328</f>
        <v>187500</v>
      </c>
      <c r="F324" s="71">
        <f>+'RPD DKP'!Y328</f>
        <v>187500</v>
      </c>
      <c r="G324" s="71">
        <f>+'RPD DKP'!AD328</f>
        <v>187500</v>
      </c>
      <c r="H324" s="71">
        <f>+'RPD DKP'!AI328</f>
        <v>187500</v>
      </c>
      <c r="I324" s="71">
        <f>+'RPD DKP'!AN328</f>
        <v>187500</v>
      </c>
      <c r="J324" s="71">
        <f>+'RPD DKP'!AS328</f>
        <v>187500</v>
      </c>
      <c r="K324" s="71">
        <f>+'RPD DKP'!AX328</f>
        <v>187500</v>
      </c>
      <c r="L324" s="71">
        <f>+'RPD DKP'!BC328</f>
        <v>187500</v>
      </c>
      <c r="M324" s="71">
        <f>+'RPD DKP'!BH328</f>
        <v>187500</v>
      </c>
      <c r="N324" s="71">
        <f>+'RPD DKP'!BM328</f>
        <v>187500</v>
      </c>
      <c r="O324" s="71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idden="1" outlineLevel="1" x14ac:dyDescent="0.3">
      <c r="A325" s="8"/>
      <c r="B325" s="24" t="s">
        <v>26</v>
      </c>
      <c r="C325" s="71">
        <f>+'RPD DKP'!J329</f>
        <v>5300000</v>
      </c>
      <c r="D325" s="71">
        <f>+'RPD DKP'!O329</f>
        <v>5300000</v>
      </c>
      <c r="E325" s="71">
        <f>+'RPD DKP'!T329</f>
        <v>5300000</v>
      </c>
      <c r="F325" s="71">
        <f>+'RPD DKP'!Y329</f>
        <v>5300000</v>
      </c>
      <c r="G325" s="71">
        <f>+'RPD DKP'!AD329</f>
        <v>5300000</v>
      </c>
      <c r="H325" s="71">
        <f>+'RPD DKP'!AI329</f>
        <v>5300000</v>
      </c>
      <c r="I325" s="71">
        <f>+'RPD DKP'!AN329</f>
        <v>5300000</v>
      </c>
      <c r="J325" s="71">
        <f>+'RPD DKP'!AS329</f>
        <v>5300000</v>
      </c>
      <c r="K325" s="71">
        <f>+'RPD DKP'!AX329</f>
        <v>5300000</v>
      </c>
      <c r="L325" s="71">
        <f>+'RPD DKP'!BC329</f>
        <v>5300000</v>
      </c>
      <c r="M325" s="71">
        <f>+'RPD DKP'!BH329</f>
        <v>5300000</v>
      </c>
      <c r="N325" s="71">
        <f>+'RPD DKP'!BM329</f>
        <v>5300000</v>
      </c>
      <c r="O325" s="71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idden="1" outlineLevel="1" x14ac:dyDescent="0.3">
      <c r="A326" s="8"/>
      <c r="B326" s="24" t="s">
        <v>28</v>
      </c>
      <c r="C326" s="71">
        <f>+'RPD DKP'!J330</f>
        <v>2500000</v>
      </c>
      <c r="D326" s="71">
        <f>+'RPD DKP'!O330</f>
        <v>2500000</v>
      </c>
      <c r="E326" s="71">
        <f>+'RPD DKP'!T330</f>
        <v>2500000</v>
      </c>
      <c r="F326" s="71">
        <f>+'RPD DKP'!Y330</f>
        <v>2500000</v>
      </c>
      <c r="G326" s="71">
        <f>+'RPD DKP'!AD330</f>
        <v>2500000</v>
      </c>
      <c r="H326" s="71">
        <f>+'RPD DKP'!AI330</f>
        <v>2500000</v>
      </c>
      <c r="I326" s="71">
        <f>+'RPD DKP'!AN330</f>
        <v>2500000</v>
      </c>
      <c r="J326" s="71">
        <f>+'RPD DKP'!AS330</f>
        <v>2500000</v>
      </c>
      <c r="K326" s="71">
        <f>+'RPD DKP'!AX330</f>
        <v>2500000</v>
      </c>
      <c r="L326" s="71">
        <f>+'RPD DKP'!BC330</f>
        <v>2500000</v>
      </c>
      <c r="M326" s="71">
        <f>+'RPD DKP'!BH330</f>
        <v>2500000</v>
      </c>
      <c r="N326" s="71">
        <f>+'RPD DKP'!BM330</f>
        <v>2500000</v>
      </c>
      <c r="O326" s="71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idden="1" outlineLevel="1" x14ac:dyDescent="0.3">
      <c r="A327" s="8"/>
      <c r="B327" s="24" t="s">
        <v>29</v>
      </c>
      <c r="C327" s="71">
        <f>+'RPD DKP'!J331</f>
        <v>1250000</v>
      </c>
      <c r="D327" s="71">
        <f>+'RPD DKP'!O331</f>
        <v>1250000</v>
      </c>
      <c r="E327" s="71">
        <f>+'RPD DKP'!T331</f>
        <v>1250000</v>
      </c>
      <c r="F327" s="71">
        <f>+'RPD DKP'!Y331</f>
        <v>1250000</v>
      </c>
      <c r="G327" s="71">
        <f>+'RPD DKP'!AD331</f>
        <v>1250000</v>
      </c>
      <c r="H327" s="71">
        <f>+'RPD DKP'!AI331</f>
        <v>1250000</v>
      </c>
      <c r="I327" s="71">
        <f>+'RPD DKP'!AN331</f>
        <v>1250000</v>
      </c>
      <c r="J327" s="71">
        <f>+'RPD DKP'!AS331</f>
        <v>1250000</v>
      </c>
      <c r="K327" s="71">
        <f>+'RPD DKP'!AX331</f>
        <v>1250000</v>
      </c>
      <c r="L327" s="71">
        <f>+'RPD DKP'!BC331</f>
        <v>1250000</v>
      </c>
      <c r="M327" s="71">
        <f>+'RPD DKP'!BH331</f>
        <v>1250000</v>
      </c>
      <c r="N327" s="71">
        <f>+'RPD DKP'!BM331</f>
        <v>1250000</v>
      </c>
      <c r="O327" s="71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idden="1" outlineLevel="1" x14ac:dyDescent="0.3">
      <c r="A328" s="8"/>
      <c r="B328" s="24" t="s">
        <v>30</v>
      </c>
      <c r="C328" s="71">
        <f>+'RPD DKP'!J332</f>
        <v>750000</v>
      </c>
      <c r="D328" s="71">
        <f>+'RPD DKP'!O332</f>
        <v>750000</v>
      </c>
      <c r="E328" s="71">
        <f>+'RPD DKP'!T332</f>
        <v>750000</v>
      </c>
      <c r="F328" s="71">
        <f>+'RPD DKP'!Y332</f>
        <v>750000</v>
      </c>
      <c r="G328" s="71">
        <f>+'RPD DKP'!AD332</f>
        <v>750000</v>
      </c>
      <c r="H328" s="71">
        <f>+'RPD DKP'!AI332</f>
        <v>750000</v>
      </c>
      <c r="I328" s="71">
        <f>+'RPD DKP'!AN332</f>
        <v>750000</v>
      </c>
      <c r="J328" s="71">
        <f>+'RPD DKP'!AS332</f>
        <v>750000</v>
      </c>
      <c r="K328" s="71">
        <f>+'RPD DKP'!AX332</f>
        <v>750000</v>
      </c>
      <c r="L328" s="71">
        <f>+'RPD DKP'!BC332</f>
        <v>750000</v>
      </c>
      <c r="M328" s="71">
        <f>+'RPD DKP'!BH332</f>
        <v>750000</v>
      </c>
      <c r="N328" s="71">
        <f>+'RPD DKP'!BM332</f>
        <v>750000</v>
      </c>
      <c r="O328" s="71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idden="1" outlineLevel="1" x14ac:dyDescent="0.3">
      <c r="A329" s="8"/>
      <c r="B329" s="24" t="s">
        <v>31</v>
      </c>
      <c r="C329" s="71">
        <f>+'RPD DKP'!J333</f>
        <v>800000</v>
      </c>
      <c r="D329" s="71">
        <f>+'RPD DKP'!O333</f>
        <v>800000</v>
      </c>
      <c r="E329" s="71">
        <f>+'RPD DKP'!T333</f>
        <v>800000</v>
      </c>
      <c r="F329" s="71">
        <f>+'RPD DKP'!Y333</f>
        <v>800000</v>
      </c>
      <c r="G329" s="71">
        <f>+'RPD DKP'!AD333</f>
        <v>800000</v>
      </c>
      <c r="H329" s="71">
        <f>+'RPD DKP'!AI333</f>
        <v>800000</v>
      </c>
      <c r="I329" s="71">
        <f>+'RPD DKP'!AN333</f>
        <v>800000</v>
      </c>
      <c r="J329" s="71">
        <f>+'RPD DKP'!AS333</f>
        <v>800000</v>
      </c>
      <c r="K329" s="71">
        <f>+'RPD DKP'!AX333</f>
        <v>800000</v>
      </c>
      <c r="L329" s="71">
        <f>+'RPD DKP'!BC333</f>
        <v>800000</v>
      </c>
      <c r="M329" s="71">
        <f>+'RPD DKP'!BH333</f>
        <v>800000</v>
      </c>
      <c r="N329" s="71">
        <f>+'RPD DKP'!BM333</f>
        <v>800000</v>
      </c>
      <c r="O329" s="71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s="69" customFormat="1" collapsed="1" x14ac:dyDescent="0.3">
      <c r="A330" s="8">
        <v>25</v>
      </c>
      <c r="B330" s="24" t="s">
        <v>55</v>
      </c>
      <c r="C330" s="71">
        <f>+C331</f>
        <v>0</v>
      </c>
      <c r="D330" s="71">
        <f t="shared" ref="D330" si="278">+D331</f>
        <v>13367500</v>
      </c>
      <c r="E330" s="71">
        <f t="shared" ref="E330" si="279">+E331</f>
        <v>0</v>
      </c>
      <c r="F330" s="71">
        <f t="shared" ref="F330" si="280">+F331</f>
        <v>0</v>
      </c>
      <c r="G330" s="71">
        <f t="shared" ref="G330" si="281">+G331</f>
        <v>13367500</v>
      </c>
      <c r="H330" s="71">
        <f t="shared" ref="H330" si="282">+H331</f>
        <v>0</v>
      </c>
      <c r="I330" s="71">
        <f t="shared" ref="I330" si="283">+I331</f>
        <v>0</v>
      </c>
      <c r="J330" s="71">
        <f t="shared" ref="J330" si="284">+J331</f>
        <v>13367500</v>
      </c>
      <c r="K330" s="71">
        <f t="shared" ref="K330" si="285">+K331</f>
        <v>0</v>
      </c>
      <c r="L330" s="71">
        <f t="shared" ref="L330" si="286">+L331</f>
        <v>0</v>
      </c>
      <c r="M330" s="71">
        <f t="shared" ref="M330" si="287">+M331</f>
        <v>13367500</v>
      </c>
      <c r="N330" s="71">
        <f t="shared" ref="N330" si="288">+N331</f>
        <v>0</v>
      </c>
      <c r="O330" s="71">
        <f>SUM(C330:N330)</f>
        <v>53470000</v>
      </c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idden="1" outlineLevel="1" x14ac:dyDescent="0.3">
      <c r="A331" s="8"/>
      <c r="B331" s="24" t="s">
        <v>19</v>
      </c>
      <c r="C331" s="71">
        <f>SUM(C332:C337)</f>
        <v>0</v>
      </c>
      <c r="D331" s="71">
        <f t="shared" ref="D331:N331" si="289">SUM(D332:D337)</f>
        <v>13367500</v>
      </c>
      <c r="E331" s="71">
        <f t="shared" si="289"/>
        <v>0</v>
      </c>
      <c r="F331" s="71">
        <f t="shared" si="289"/>
        <v>0</v>
      </c>
      <c r="G331" s="71">
        <f t="shared" si="289"/>
        <v>13367500</v>
      </c>
      <c r="H331" s="71">
        <f t="shared" si="289"/>
        <v>0</v>
      </c>
      <c r="I331" s="71">
        <f t="shared" si="289"/>
        <v>0</v>
      </c>
      <c r="J331" s="71">
        <f t="shared" si="289"/>
        <v>13367500</v>
      </c>
      <c r="K331" s="71">
        <f t="shared" si="289"/>
        <v>0</v>
      </c>
      <c r="L331" s="71">
        <f t="shared" si="289"/>
        <v>0</v>
      </c>
      <c r="M331" s="71">
        <f t="shared" si="289"/>
        <v>13367500</v>
      </c>
      <c r="N331" s="71">
        <f t="shared" si="289"/>
        <v>0</v>
      </c>
      <c r="O331" s="71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idden="1" outlineLevel="1" x14ac:dyDescent="0.3">
      <c r="A332" s="8"/>
      <c r="B332" s="24" t="s">
        <v>20</v>
      </c>
      <c r="C332" s="71">
        <f>+'RPD DKP'!J336</f>
        <v>0</v>
      </c>
      <c r="D332" s="71">
        <f>+'RPD DKP'!O336</f>
        <v>6000000</v>
      </c>
      <c r="E332" s="71">
        <f>+'RPD DKP'!T336</f>
        <v>0</v>
      </c>
      <c r="F332" s="71">
        <f>+'RPD DKP'!Y336</f>
        <v>0</v>
      </c>
      <c r="G332" s="71">
        <f>+'RPD DKP'!AD336</f>
        <v>6000000</v>
      </c>
      <c r="H332" s="71">
        <f>+'RPD DKP'!AI336</f>
        <v>0</v>
      </c>
      <c r="I332" s="71">
        <f>+'RPD DKP'!AN336</f>
        <v>0</v>
      </c>
      <c r="J332" s="71">
        <f>+'RPD DKP'!AS336</f>
        <v>6000000</v>
      </c>
      <c r="K332" s="71">
        <f>+'RPD DKP'!AX336</f>
        <v>0</v>
      </c>
      <c r="L332" s="71">
        <f>+'RPD DKP'!BC336</f>
        <v>0</v>
      </c>
      <c r="M332" s="71">
        <f>+'RPD DKP'!BH336</f>
        <v>6000000</v>
      </c>
      <c r="N332" s="71">
        <f>+'RPD DKP'!BM336</f>
        <v>0</v>
      </c>
      <c r="O332" s="71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idden="1" outlineLevel="1" x14ac:dyDescent="0.3">
      <c r="A333" s="8"/>
      <c r="B333" s="24" t="s">
        <v>21</v>
      </c>
      <c r="C333" s="71">
        <f>+'RPD DKP'!J337</f>
        <v>0</v>
      </c>
      <c r="D333" s="71">
        <f>+'RPD DKP'!O337</f>
        <v>6000000</v>
      </c>
      <c r="E333" s="71">
        <f>+'RPD DKP'!T337</f>
        <v>0</v>
      </c>
      <c r="F333" s="71">
        <f>+'RPD DKP'!Y337</f>
        <v>0</v>
      </c>
      <c r="G333" s="71">
        <f>+'RPD DKP'!AD337</f>
        <v>6000000</v>
      </c>
      <c r="H333" s="71">
        <f>+'RPD DKP'!AI337</f>
        <v>0</v>
      </c>
      <c r="I333" s="71">
        <f>+'RPD DKP'!AN337</f>
        <v>0</v>
      </c>
      <c r="J333" s="71">
        <f>+'RPD DKP'!AS337</f>
        <v>6000000</v>
      </c>
      <c r="K333" s="71">
        <f>+'RPD DKP'!AX337</f>
        <v>0</v>
      </c>
      <c r="L333" s="71">
        <f>+'RPD DKP'!BC337</f>
        <v>0</v>
      </c>
      <c r="M333" s="71">
        <f>+'RPD DKP'!BH337</f>
        <v>6000000</v>
      </c>
      <c r="N333" s="71">
        <f>+'RPD DKP'!BM337</f>
        <v>0</v>
      </c>
      <c r="O333" s="71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idden="1" outlineLevel="1" x14ac:dyDescent="0.3">
      <c r="A334" s="8"/>
      <c r="B334" s="24" t="s">
        <v>22</v>
      </c>
      <c r="C334" s="71">
        <f>+'RPD DKP'!J338</f>
        <v>0</v>
      </c>
      <c r="D334" s="71">
        <f>+'RPD DKP'!O338</f>
        <v>0</v>
      </c>
      <c r="E334" s="71">
        <f>+'RPD DKP'!T338</f>
        <v>0</v>
      </c>
      <c r="F334" s="71">
        <f>+'RPD DKP'!Y338</f>
        <v>0</v>
      </c>
      <c r="G334" s="71">
        <f>+'RPD DKP'!AD338</f>
        <v>0</v>
      </c>
      <c r="H334" s="71">
        <f>+'RPD DKP'!AI338</f>
        <v>0</v>
      </c>
      <c r="I334" s="71">
        <f>+'RPD DKP'!AN338</f>
        <v>0</v>
      </c>
      <c r="J334" s="71">
        <f>+'RPD DKP'!AS338</f>
        <v>0</v>
      </c>
      <c r="K334" s="71">
        <f>+'RPD DKP'!AX338</f>
        <v>0</v>
      </c>
      <c r="L334" s="71">
        <f>+'RPD DKP'!BC338</f>
        <v>0</v>
      </c>
      <c r="M334" s="71">
        <f>+'RPD DKP'!BH338</f>
        <v>0</v>
      </c>
      <c r="N334" s="71">
        <f>+'RPD DKP'!BM338</f>
        <v>0</v>
      </c>
      <c r="O334" s="71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idden="1" outlineLevel="1" x14ac:dyDescent="0.3">
      <c r="A335" s="8"/>
      <c r="B335" s="24" t="s">
        <v>23</v>
      </c>
      <c r="C335" s="71">
        <f>+'RPD DKP'!J339</f>
        <v>0</v>
      </c>
      <c r="D335" s="71">
        <f>+'RPD DKP'!O339</f>
        <v>380000</v>
      </c>
      <c r="E335" s="71">
        <f>+'RPD DKP'!T339</f>
        <v>0</v>
      </c>
      <c r="F335" s="71">
        <f>+'RPD DKP'!Y339</f>
        <v>0</v>
      </c>
      <c r="G335" s="71">
        <f>+'RPD DKP'!AD339</f>
        <v>380000</v>
      </c>
      <c r="H335" s="71">
        <f>+'RPD DKP'!AI339</f>
        <v>0</v>
      </c>
      <c r="I335" s="71">
        <f>+'RPD DKP'!AN339</f>
        <v>0</v>
      </c>
      <c r="J335" s="71">
        <f>+'RPD DKP'!AS339</f>
        <v>380000</v>
      </c>
      <c r="K335" s="71">
        <f>+'RPD DKP'!AX339</f>
        <v>0</v>
      </c>
      <c r="L335" s="71">
        <f>+'RPD DKP'!BC339</f>
        <v>0</v>
      </c>
      <c r="M335" s="71">
        <f>+'RPD DKP'!BH339</f>
        <v>380000</v>
      </c>
      <c r="N335" s="71">
        <f>+'RPD DKP'!BM339</f>
        <v>0</v>
      </c>
      <c r="O335" s="71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idden="1" outlineLevel="1" x14ac:dyDescent="0.3">
      <c r="A336" s="8"/>
      <c r="B336" s="24" t="s">
        <v>24</v>
      </c>
      <c r="C336" s="71">
        <f>+'RPD DKP'!J340</f>
        <v>0</v>
      </c>
      <c r="D336" s="71">
        <f>+'RPD DKP'!O340</f>
        <v>800000</v>
      </c>
      <c r="E336" s="71">
        <f>+'RPD DKP'!T340</f>
        <v>0</v>
      </c>
      <c r="F336" s="71">
        <f>+'RPD DKP'!Y340</f>
        <v>0</v>
      </c>
      <c r="G336" s="71">
        <f>+'RPD DKP'!AD340</f>
        <v>800000</v>
      </c>
      <c r="H336" s="71">
        <f>+'RPD DKP'!AI340</f>
        <v>0</v>
      </c>
      <c r="I336" s="71">
        <f>+'RPD DKP'!AN340</f>
        <v>0</v>
      </c>
      <c r="J336" s="71">
        <f>+'RPD DKP'!AS340</f>
        <v>800000</v>
      </c>
      <c r="K336" s="71">
        <f>+'RPD DKP'!AX340</f>
        <v>0</v>
      </c>
      <c r="L336" s="71">
        <f>+'RPD DKP'!BC340</f>
        <v>0</v>
      </c>
      <c r="M336" s="71">
        <f>+'RPD DKP'!BH340</f>
        <v>800000</v>
      </c>
      <c r="N336" s="71">
        <f>+'RPD DKP'!BM340</f>
        <v>0</v>
      </c>
      <c r="O336" s="71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idden="1" outlineLevel="1" x14ac:dyDescent="0.3">
      <c r="A337" s="8"/>
      <c r="B337" s="24" t="s">
        <v>25</v>
      </c>
      <c r="C337" s="71">
        <f>+'RPD DKP'!J341</f>
        <v>0</v>
      </c>
      <c r="D337" s="71">
        <f>+'RPD DKP'!O341</f>
        <v>187500</v>
      </c>
      <c r="E337" s="71">
        <f>+'RPD DKP'!T341</f>
        <v>0</v>
      </c>
      <c r="F337" s="71">
        <f>+'RPD DKP'!Y341</f>
        <v>0</v>
      </c>
      <c r="G337" s="71">
        <f>+'RPD DKP'!AD341</f>
        <v>187500</v>
      </c>
      <c r="H337" s="71">
        <f>+'RPD DKP'!AI341</f>
        <v>0</v>
      </c>
      <c r="I337" s="71">
        <f>+'RPD DKP'!AN341</f>
        <v>0</v>
      </c>
      <c r="J337" s="71">
        <f>+'RPD DKP'!AS341</f>
        <v>187500</v>
      </c>
      <c r="K337" s="71">
        <f>+'RPD DKP'!AX341</f>
        <v>0</v>
      </c>
      <c r="L337" s="71">
        <f>+'RPD DKP'!BC341</f>
        <v>0</v>
      </c>
      <c r="M337" s="71">
        <f>+'RPD DKP'!BH341</f>
        <v>187500</v>
      </c>
      <c r="N337" s="71">
        <f>+'RPD DKP'!BM341</f>
        <v>0</v>
      </c>
      <c r="O337" s="71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idden="1" outlineLevel="1" x14ac:dyDescent="0.3">
      <c r="A338" s="8"/>
      <c r="B338" s="24" t="s">
        <v>26</v>
      </c>
      <c r="C338" s="71">
        <f>+'RPD DKP'!J342</f>
        <v>0</v>
      </c>
      <c r="D338" s="71">
        <f>+'RPD DKP'!O342</f>
        <v>5100000</v>
      </c>
      <c r="E338" s="71">
        <f>+'RPD DKP'!T342</f>
        <v>0</v>
      </c>
      <c r="F338" s="71">
        <f>+'RPD DKP'!Y342</f>
        <v>0</v>
      </c>
      <c r="G338" s="71">
        <f>+'RPD DKP'!AD342</f>
        <v>5100000</v>
      </c>
      <c r="H338" s="71">
        <f>+'RPD DKP'!AI342</f>
        <v>0</v>
      </c>
      <c r="I338" s="71">
        <f>+'RPD DKP'!AN342</f>
        <v>0</v>
      </c>
      <c r="J338" s="71">
        <f>+'RPD DKP'!AS342</f>
        <v>5100000</v>
      </c>
      <c r="K338" s="71">
        <f>+'RPD DKP'!AX342</f>
        <v>0</v>
      </c>
      <c r="L338" s="71">
        <f>+'RPD DKP'!BC342</f>
        <v>0</v>
      </c>
      <c r="M338" s="71">
        <f>+'RPD DKP'!BH342</f>
        <v>5100000</v>
      </c>
      <c r="N338" s="71">
        <f>+'RPD DKP'!BM342</f>
        <v>0</v>
      </c>
      <c r="O338" s="71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idden="1" outlineLevel="1" x14ac:dyDescent="0.3">
      <c r="A339" s="8"/>
      <c r="B339" s="24" t="s">
        <v>28</v>
      </c>
      <c r="C339" s="71">
        <f>+'RPD DKP'!J343</f>
        <v>0</v>
      </c>
      <c r="D339" s="71">
        <f>+'RPD DKP'!O343</f>
        <v>2500000</v>
      </c>
      <c r="E339" s="71">
        <f>+'RPD DKP'!T343</f>
        <v>0</v>
      </c>
      <c r="F339" s="71">
        <f>+'RPD DKP'!Y343</f>
        <v>0</v>
      </c>
      <c r="G339" s="71">
        <f>+'RPD DKP'!AD343</f>
        <v>2500000</v>
      </c>
      <c r="H339" s="71">
        <f>+'RPD DKP'!AI343</f>
        <v>0</v>
      </c>
      <c r="I339" s="71">
        <f>+'RPD DKP'!AN343</f>
        <v>0</v>
      </c>
      <c r="J339" s="71">
        <f>+'RPD DKP'!AS343</f>
        <v>2500000</v>
      </c>
      <c r="K339" s="71">
        <f>+'RPD DKP'!AX343</f>
        <v>0</v>
      </c>
      <c r="L339" s="71">
        <f>+'RPD DKP'!BC343</f>
        <v>0</v>
      </c>
      <c r="M339" s="71">
        <f>+'RPD DKP'!BH343</f>
        <v>2500000</v>
      </c>
      <c r="N339" s="71">
        <f>+'RPD DKP'!BM343</f>
        <v>0</v>
      </c>
      <c r="O339" s="71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idden="1" outlineLevel="1" x14ac:dyDescent="0.3">
      <c r="A340" s="8"/>
      <c r="B340" s="24" t="s">
        <v>29</v>
      </c>
      <c r="C340" s="71">
        <f>+'RPD DKP'!J344</f>
        <v>0</v>
      </c>
      <c r="D340" s="71">
        <f>+'RPD DKP'!O344</f>
        <v>1250000</v>
      </c>
      <c r="E340" s="71">
        <f>+'RPD DKP'!T344</f>
        <v>0</v>
      </c>
      <c r="F340" s="71">
        <f>+'RPD DKP'!Y344</f>
        <v>0</v>
      </c>
      <c r="G340" s="71">
        <f>+'RPD DKP'!AD344</f>
        <v>1250000</v>
      </c>
      <c r="H340" s="71">
        <f>+'RPD DKP'!AI344</f>
        <v>0</v>
      </c>
      <c r="I340" s="71">
        <f>+'RPD DKP'!AN344</f>
        <v>0</v>
      </c>
      <c r="J340" s="71">
        <f>+'RPD DKP'!AS344</f>
        <v>1250000</v>
      </c>
      <c r="K340" s="71">
        <f>+'RPD DKP'!AX344</f>
        <v>0</v>
      </c>
      <c r="L340" s="71">
        <f>+'RPD DKP'!BC344</f>
        <v>0</v>
      </c>
      <c r="M340" s="71">
        <f>+'RPD DKP'!BH344</f>
        <v>1250000</v>
      </c>
      <c r="N340" s="71">
        <f>+'RPD DKP'!BM344</f>
        <v>0</v>
      </c>
      <c r="O340" s="71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idden="1" outlineLevel="1" x14ac:dyDescent="0.3">
      <c r="A341" s="8"/>
      <c r="B341" s="24" t="s">
        <v>30</v>
      </c>
      <c r="C341" s="71">
        <f>+'RPD DKP'!J345</f>
        <v>0</v>
      </c>
      <c r="D341" s="71">
        <f>+'RPD DKP'!O345</f>
        <v>750000</v>
      </c>
      <c r="E341" s="71">
        <f>+'RPD DKP'!T345</f>
        <v>0</v>
      </c>
      <c r="F341" s="71">
        <f>+'RPD DKP'!Y345</f>
        <v>0</v>
      </c>
      <c r="G341" s="71">
        <f>+'RPD DKP'!AD345</f>
        <v>750000</v>
      </c>
      <c r="H341" s="71">
        <f>+'RPD DKP'!AI345</f>
        <v>0</v>
      </c>
      <c r="I341" s="71">
        <f>+'RPD DKP'!AN345</f>
        <v>0</v>
      </c>
      <c r="J341" s="71">
        <f>+'RPD DKP'!AS345</f>
        <v>750000</v>
      </c>
      <c r="K341" s="71">
        <f>+'RPD DKP'!AX345</f>
        <v>0</v>
      </c>
      <c r="L341" s="71">
        <f>+'RPD DKP'!BC345</f>
        <v>0</v>
      </c>
      <c r="M341" s="71">
        <f>+'RPD DKP'!BH345</f>
        <v>750000</v>
      </c>
      <c r="N341" s="71">
        <f>+'RPD DKP'!BM345</f>
        <v>0</v>
      </c>
      <c r="O341" s="71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idden="1" outlineLevel="1" x14ac:dyDescent="0.3">
      <c r="A342" s="8"/>
      <c r="B342" s="24" t="s">
        <v>31</v>
      </c>
      <c r="C342" s="71">
        <f>+'RPD DKP'!J346</f>
        <v>0</v>
      </c>
      <c r="D342" s="71">
        <f>+'RPD DKP'!O346</f>
        <v>600000</v>
      </c>
      <c r="E342" s="71">
        <f>+'RPD DKP'!T346</f>
        <v>0</v>
      </c>
      <c r="F342" s="71">
        <f>+'RPD DKP'!Y346</f>
        <v>0</v>
      </c>
      <c r="G342" s="71">
        <f>+'RPD DKP'!AD346</f>
        <v>600000</v>
      </c>
      <c r="H342" s="71">
        <f>+'RPD DKP'!AI346</f>
        <v>0</v>
      </c>
      <c r="I342" s="71">
        <f>+'RPD DKP'!AN346</f>
        <v>0</v>
      </c>
      <c r="J342" s="71">
        <f>+'RPD DKP'!AS346</f>
        <v>600000</v>
      </c>
      <c r="K342" s="71">
        <f>+'RPD DKP'!AX346</f>
        <v>0</v>
      </c>
      <c r="L342" s="71">
        <f>+'RPD DKP'!BC346</f>
        <v>0</v>
      </c>
      <c r="M342" s="71">
        <f>+'RPD DKP'!BH346</f>
        <v>600000</v>
      </c>
      <c r="N342" s="71">
        <f>+'RPD DKP'!BM346</f>
        <v>0</v>
      </c>
      <c r="O342" s="71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s="69" customFormat="1" collapsed="1" x14ac:dyDescent="0.3">
      <c r="A343" s="8">
        <v>26</v>
      </c>
      <c r="B343" s="24" t="s">
        <v>56</v>
      </c>
      <c r="C343" s="71">
        <f>+C344</f>
        <v>0</v>
      </c>
      <c r="D343" s="71">
        <f t="shared" ref="D343" si="290">+D344</f>
        <v>6917500</v>
      </c>
      <c r="E343" s="71">
        <f t="shared" ref="E343" si="291">+E344</f>
        <v>0</v>
      </c>
      <c r="F343" s="71">
        <f t="shared" ref="F343" si="292">+F344</f>
        <v>0</v>
      </c>
      <c r="G343" s="71">
        <f t="shared" ref="G343" si="293">+G344</f>
        <v>6917500</v>
      </c>
      <c r="H343" s="71">
        <f t="shared" ref="H343" si="294">+H344</f>
        <v>0</v>
      </c>
      <c r="I343" s="71">
        <f t="shared" ref="I343" si="295">+I344</f>
        <v>0</v>
      </c>
      <c r="J343" s="71">
        <f t="shared" ref="J343" si="296">+J344</f>
        <v>6917500</v>
      </c>
      <c r="K343" s="71">
        <f t="shared" ref="K343" si="297">+K344</f>
        <v>0</v>
      </c>
      <c r="L343" s="71">
        <f t="shared" ref="L343" si="298">+L344</f>
        <v>0</v>
      </c>
      <c r="M343" s="71">
        <f t="shared" ref="M343" si="299">+M344</f>
        <v>6917500</v>
      </c>
      <c r="N343" s="71">
        <f t="shared" ref="N343" si="300">+N344</f>
        <v>0</v>
      </c>
      <c r="O343" s="71">
        <f>SUM(C343:N343)</f>
        <v>27670000</v>
      </c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idden="1" outlineLevel="1" x14ac:dyDescent="0.3">
      <c r="A344" s="8"/>
      <c r="B344" s="24" t="s">
        <v>19</v>
      </c>
      <c r="C344" s="71">
        <f>SUM(C345:C350)</f>
        <v>0</v>
      </c>
      <c r="D344" s="71">
        <f t="shared" ref="D344:N344" si="301">SUM(D345:D350)</f>
        <v>6917500</v>
      </c>
      <c r="E344" s="71">
        <f t="shared" si="301"/>
        <v>0</v>
      </c>
      <c r="F344" s="71">
        <f t="shared" si="301"/>
        <v>0</v>
      </c>
      <c r="G344" s="71">
        <f t="shared" si="301"/>
        <v>6917500</v>
      </c>
      <c r="H344" s="71">
        <f t="shared" si="301"/>
        <v>0</v>
      </c>
      <c r="I344" s="71">
        <f t="shared" si="301"/>
        <v>0</v>
      </c>
      <c r="J344" s="71">
        <f t="shared" si="301"/>
        <v>6917500</v>
      </c>
      <c r="K344" s="71">
        <f t="shared" si="301"/>
        <v>0</v>
      </c>
      <c r="L344" s="71">
        <f t="shared" si="301"/>
        <v>0</v>
      </c>
      <c r="M344" s="71">
        <f t="shared" si="301"/>
        <v>6917500</v>
      </c>
      <c r="N344" s="71">
        <f t="shared" si="301"/>
        <v>0</v>
      </c>
      <c r="O344" s="71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idden="1" outlineLevel="1" x14ac:dyDescent="0.3">
      <c r="A345" s="8"/>
      <c r="B345" s="24" t="s">
        <v>20</v>
      </c>
      <c r="C345" s="71">
        <f>+'RPD DKP'!J349</f>
        <v>0</v>
      </c>
      <c r="D345" s="71">
        <f>+'RPD DKP'!O349</f>
        <v>4350000</v>
      </c>
      <c r="E345" s="71">
        <f>+'RPD DKP'!T349</f>
        <v>0</v>
      </c>
      <c r="F345" s="71">
        <f>+'RPD DKP'!Y349</f>
        <v>0</v>
      </c>
      <c r="G345" s="71">
        <f>+'RPD DKP'!AD349</f>
        <v>4350000</v>
      </c>
      <c r="H345" s="71">
        <f>+'RPD DKP'!AI349</f>
        <v>0</v>
      </c>
      <c r="I345" s="71">
        <f>+'RPD DKP'!AN349</f>
        <v>0</v>
      </c>
      <c r="J345" s="71">
        <f>+'RPD DKP'!AS349</f>
        <v>4350000</v>
      </c>
      <c r="K345" s="71">
        <f>+'RPD DKP'!AX349</f>
        <v>0</v>
      </c>
      <c r="L345" s="71">
        <f>+'RPD DKP'!BC349</f>
        <v>0</v>
      </c>
      <c r="M345" s="71">
        <f>+'RPD DKP'!BH349</f>
        <v>4350000</v>
      </c>
      <c r="N345" s="71">
        <f>+'RPD DKP'!BM349</f>
        <v>0</v>
      </c>
      <c r="O345" s="71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idden="1" outlineLevel="1" x14ac:dyDescent="0.3">
      <c r="A346" s="8"/>
      <c r="B346" s="24" t="s">
        <v>21</v>
      </c>
      <c r="C346" s="71">
        <f>+'RPD DKP'!J350</f>
        <v>0</v>
      </c>
      <c r="D346" s="71">
        <f>+'RPD DKP'!O350</f>
        <v>1200000</v>
      </c>
      <c r="E346" s="71">
        <f>+'RPD DKP'!T350</f>
        <v>0</v>
      </c>
      <c r="F346" s="71">
        <f>+'RPD DKP'!Y350</f>
        <v>0</v>
      </c>
      <c r="G346" s="71">
        <f>+'RPD DKP'!AD350</f>
        <v>1200000</v>
      </c>
      <c r="H346" s="71">
        <f>+'RPD DKP'!AI350</f>
        <v>0</v>
      </c>
      <c r="I346" s="71">
        <f>+'RPD DKP'!AN350</f>
        <v>0</v>
      </c>
      <c r="J346" s="71">
        <f>+'RPD DKP'!AS350</f>
        <v>1200000</v>
      </c>
      <c r="K346" s="71">
        <f>+'RPD DKP'!AX350</f>
        <v>0</v>
      </c>
      <c r="L346" s="71">
        <f>+'RPD DKP'!BC350</f>
        <v>0</v>
      </c>
      <c r="M346" s="71">
        <f>+'RPD DKP'!BH350</f>
        <v>1200000</v>
      </c>
      <c r="N346" s="71">
        <f>+'RPD DKP'!BM350</f>
        <v>0</v>
      </c>
      <c r="O346" s="71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idden="1" outlineLevel="1" x14ac:dyDescent="0.3">
      <c r="A347" s="8"/>
      <c r="B347" s="24" t="s">
        <v>22</v>
      </c>
      <c r="C347" s="71">
        <f>+'RPD DKP'!J351</f>
        <v>0</v>
      </c>
      <c r="D347" s="71">
        <f>+'RPD DKP'!O351</f>
        <v>0</v>
      </c>
      <c r="E347" s="71">
        <f>+'RPD DKP'!T351</f>
        <v>0</v>
      </c>
      <c r="F347" s="71">
        <f>+'RPD DKP'!Y351</f>
        <v>0</v>
      </c>
      <c r="G347" s="71">
        <f>+'RPD DKP'!AD351</f>
        <v>0</v>
      </c>
      <c r="H347" s="71">
        <f>+'RPD DKP'!AI351</f>
        <v>0</v>
      </c>
      <c r="I347" s="71">
        <f>+'RPD DKP'!AN351</f>
        <v>0</v>
      </c>
      <c r="J347" s="71">
        <f>+'RPD DKP'!AS351</f>
        <v>0</v>
      </c>
      <c r="K347" s="71">
        <f>+'RPD DKP'!AX351</f>
        <v>0</v>
      </c>
      <c r="L347" s="71">
        <f>+'RPD DKP'!BC351</f>
        <v>0</v>
      </c>
      <c r="M347" s="71">
        <f>+'RPD DKP'!BH351</f>
        <v>0</v>
      </c>
      <c r="N347" s="71">
        <f>+'RPD DKP'!BM351</f>
        <v>0</v>
      </c>
      <c r="O347" s="71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idden="1" outlineLevel="1" x14ac:dyDescent="0.3">
      <c r="A348" s="8"/>
      <c r="B348" s="24" t="s">
        <v>23</v>
      </c>
      <c r="C348" s="71">
        <f>+'RPD DKP'!J352</f>
        <v>0</v>
      </c>
      <c r="D348" s="71">
        <f>+'RPD DKP'!O352</f>
        <v>380000</v>
      </c>
      <c r="E348" s="71">
        <f>+'RPD DKP'!T352</f>
        <v>0</v>
      </c>
      <c r="F348" s="71">
        <f>+'RPD DKP'!Y352</f>
        <v>0</v>
      </c>
      <c r="G348" s="71">
        <f>+'RPD DKP'!AD352</f>
        <v>380000</v>
      </c>
      <c r="H348" s="71">
        <f>+'RPD DKP'!AI352</f>
        <v>0</v>
      </c>
      <c r="I348" s="71">
        <f>+'RPD DKP'!AN352</f>
        <v>0</v>
      </c>
      <c r="J348" s="71">
        <f>+'RPD DKP'!AS352</f>
        <v>380000</v>
      </c>
      <c r="K348" s="71">
        <f>+'RPD DKP'!AX352</f>
        <v>0</v>
      </c>
      <c r="L348" s="71">
        <f>+'RPD DKP'!BC352</f>
        <v>0</v>
      </c>
      <c r="M348" s="71">
        <f>+'RPD DKP'!BH352</f>
        <v>380000</v>
      </c>
      <c r="N348" s="71">
        <f>+'RPD DKP'!BM352</f>
        <v>0</v>
      </c>
      <c r="O348" s="71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idden="1" outlineLevel="1" x14ac:dyDescent="0.3">
      <c r="A349" s="8"/>
      <c r="B349" s="24" t="s">
        <v>24</v>
      </c>
      <c r="C349" s="71">
        <f>+'RPD DKP'!J353</f>
        <v>0</v>
      </c>
      <c r="D349" s="71">
        <f>+'RPD DKP'!O353</f>
        <v>800000</v>
      </c>
      <c r="E349" s="71">
        <f>+'RPD DKP'!T353</f>
        <v>0</v>
      </c>
      <c r="F349" s="71">
        <f>+'RPD DKP'!Y353</f>
        <v>0</v>
      </c>
      <c r="G349" s="71">
        <f>+'RPD DKP'!AD353</f>
        <v>800000</v>
      </c>
      <c r="H349" s="71">
        <f>+'RPD DKP'!AI353</f>
        <v>0</v>
      </c>
      <c r="I349" s="71">
        <f>+'RPD DKP'!AN353</f>
        <v>0</v>
      </c>
      <c r="J349" s="71">
        <f>+'RPD DKP'!AS353</f>
        <v>800000</v>
      </c>
      <c r="K349" s="71">
        <f>+'RPD DKP'!AX353</f>
        <v>0</v>
      </c>
      <c r="L349" s="71">
        <f>+'RPD DKP'!BC353</f>
        <v>0</v>
      </c>
      <c r="M349" s="71">
        <f>+'RPD DKP'!BH353</f>
        <v>800000</v>
      </c>
      <c r="N349" s="71">
        <f>+'RPD DKP'!BM353</f>
        <v>0</v>
      </c>
      <c r="O349" s="71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idden="1" outlineLevel="1" x14ac:dyDescent="0.3">
      <c r="A350" s="8"/>
      <c r="B350" s="24" t="s">
        <v>25</v>
      </c>
      <c r="C350" s="71">
        <f>+'RPD DKP'!J354</f>
        <v>0</v>
      </c>
      <c r="D350" s="71">
        <f>+'RPD DKP'!O354</f>
        <v>187500</v>
      </c>
      <c r="E350" s="71">
        <f>+'RPD DKP'!T354</f>
        <v>0</v>
      </c>
      <c r="F350" s="71">
        <f>+'RPD DKP'!Y354</f>
        <v>0</v>
      </c>
      <c r="G350" s="71">
        <f>+'RPD DKP'!AD354</f>
        <v>187500</v>
      </c>
      <c r="H350" s="71">
        <f>+'RPD DKP'!AI354</f>
        <v>0</v>
      </c>
      <c r="I350" s="71">
        <f>+'RPD DKP'!AN354</f>
        <v>0</v>
      </c>
      <c r="J350" s="71">
        <f>+'RPD DKP'!AS354</f>
        <v>187500</v>
      </c>
      <c r="K350" s="71">
        <f>+'RPD DKP'!AX354</f>
        <v>0</v>
      </c>
      <c r="L350" s="71">
        <f>+'RPD DKP'!BC354</f>
        <v>0</v>
      </c>
      <c r="M350" s="71">
        <f>+'RPD DKP'!BH354</f>
        <v>187500</v>
      </c>
      <c r="N350" s="71">
        <f>+'RPD DKP'!BM354</f>
        <v>0</v>
      </c>
      <c r="O350" s="71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idden="1" outlineLevel="1" x14ac:dyDescent="0.3">
      <c r="A351" s="8"/>
      <c r="B351" s="24" t="s">
        <v>26</v>
      </c>
      <c r="C351" s="71">
        <f>+'RPD DKP'!J355</f>
        <v>0</v>
      </c>
      <c r="D351" s="71">
        <f>+'RPD DKP'!O355</f>
        <v>7980000</v>
      </c>
      <c r="E351" s="71">
        <f>+'RPD DKP'!T355</f>
        <v>0</v>
      </c>
      <c r="F351" s="71">
        <f>+'RPD DKP'!Y355</f>
        <v>0</v>
      </c>
      <c r="G351" s="71">
        <f>+'RPD DKP'!AD355</f>
        <v>7980000</v>
      </c>
      <c r="H351" s="71">
        <f>+'RPD DKP'!AI355</f>
        <v>0</v>
      </c>
      <c r="I351" s="71">
        <f>+'RPD DKP'!AN355</f>
        <v>0</v>
      </c>
      <c r="J351" s="71">
        <f>+'RPD DKP'!AS355</f>
        <v>7980000</v>
      </c>
      <c r="K351" s="71">
        <f>+'RPD DKP'!AX355</f>
        <v>0</v>
      </c>
      <c r="L351" s="71">
        <f>+'RPD DKP'!BC355</f>
        <v>0</v>
      </c>
      <c r="M351" s="71">
        <f>+'RPD DKP'!BH355</f>
        <v>7980000</v>
      </c>
      <c r="N351" s="71">
        <f>+'RPD DKP'!BM355</f>
        <v>0</v>
      </c>
      <c r="O351" s="71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idden="1" outlineLevel="1" x14ac:dyDescent="0.3">
      <c r="A352" s="8"/>
      <c r="B352" s="24" t="s">
        <v>27</v>
      </c>
      <c r="C352" s="71">
        <f>+'RPD DKP'!J356</f>
        <v>0</v>
      </c>
      <c r="D352" s="71">
        <f>+'RPD DKP'!O356</f>
        <v>3130000</v>
      </c>
      <c r="E352" s="71">
        <f>+'RPD DKP'!T356</f>
        <v>0</v>
      </c>
      <c r="F352" s="71">
        <f>+'RPD DKP'!Y356</f>
        <v>0</v>
      </c>
      <c r="G352" s="71">
        <f>+'RPD DKP'!AD356</f>
        <v>3130000</v>
      </c>
      <c r="H352" s="71">
        <f>+'RPD DKP'!AI356</f>
        <v>0</v>
      </c>
      <c r="I352" s="71">
        <f>+'RPD DKP'!AN356</f>
        <v>0</v>
      </c>
      <c r="J352" s="71">
        <f>+'RPD DKP'!AS356</f>
        <v>3130000</v>
      </c>
      <c r="K352" s="71">
        <f>+'RPD DKP'!AX356</f>
        <v>0</v>
      </c>
      <c r="L352" s="71">
        <f>+'RPD DKP'!BC356</f>
        <v>0</v>
      </c>
      <c r="M352" s="71">
        <f>+'RPD DKP'!BH356</f>
        <v>3130000</v>
      </c>
      <c r="N352" s="71">
        <f>+'RPD DKP'!BM356</f>
        <v>0</v>
      </c>
      <c r="O352" s="71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idden="1" outlineLevel="1" x14ac:dyDescent="0.3">
      <c r="A353" s="8"/>
      <c r="B353" s="24" t="s">
        <v>28</v>
      </c>
      <c r="C353" s="71">
        <f>+'RPD DKP'!J357</f>
        <v>0</v>
      </c>
      <c r="D353" s="71">
        <f>+'RPD DKP'!O357</f>
        <v>2500000</v>
      </c>
      <c r="E353" s="71">
        <f>+'RPD DKP'!T357</f>
        <v>0</v>
      </c>
      <c r="F353" s="71">
        <f>+'RPD DKP'!Y357</f>
        <v>0</v>
      </c>
      <c r="G353" s="71">
        <f>+'RPD DKP'!AD357</f>
        <v>2500000</v>
      </c>
      <c r="H353" s="71">
        <f>+'RPD DKP'!AI357</f>
        <v>0</v>
      </c>
      <c r="I353" s="71">
        <f>+'RPD DKP'!AN357</f>
        <v>0</v>
      </c>
      <c r="J353" s="71">
        <f>+'RPD DKP'!AS357</f>
        <v>2500000</v>
      </c>
      <c r="K353" s="71">
        <f>+'RPD DKP'!AX357</f>
        <v>0</v>
      </c>
      <c r="L353" s="71">
        <f>+'RPD DKP'!BC357</f>
        <v>0</v>
      </c>
      <c r="M353" s="71">
        <f>+'RPD DKP'!BH357</f>
        <v>2500000</v>
      </c>
      <c r="N353" s="71">
        <f>+'RPD DKP'!BM357</f>
        <v>0</v>
      </c>
      <c r="O353" s="71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idden="1" outlineLevel="1" x14ac:dyDescent="0.3">
      <c r="A354" s="8"/>
      <c r="B354" s="24" t="s">
        <v>29</v>
      </c>
      <c r="C354" s="71">
        <f>+'RPD DKP'!J358</f>
        <v>0</v>
      </c>
      <c r="D354" s="71">
        <f>+'RPD DKP'!O358</f>
        <v>1250000</v>
      </c>
      <c r="E354" s="71">
        <f>+'RPD DKP'!T358</f>
        <v>0</v>
      </c>
      <c r="F354" s="71">
        <f>+'RPD DKP'!Y358</f>
        <v>0</v>
      </c>
      <c r="G354" s="71">
        <f>+'RPD DKP'!AD358</f>
        <v>1250000</v>
      </c>
      <c r="H354" s="71">
        <f>+'RPD DKP'!AI358</f>
        <v>0</v>
      </c>
      <c r="I354" s="71">
        <f>+'RPD DKP'!AN358</f>
        <v>0</v>
      </c>
      <c r="J354" s="71">
        <f>+'RPD DKP'!AS358</f>
        <v>1250000</v>
      </c>
      <c r="K354" s="71">
        <f>+'RPD DKP'!AX358</f>
        <v>0</v>
      </c>
      <c r="L354" s="71">
        <f>+'RPD DKP'!BC358</f>
        <v>0</v>
      </c>
      <c r="M354" s="71">
        <f>+'RPD DKP'!BH358</f>
        <v>1250000</v>
      </c>
      <c r="N354" s="71">
        <f>+'RPD DKP'!BM358</f>
        <v>0</v>
      </c>
      <c r="O354" s="71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idden="1" outlineLevel="1" x14ac:dyDescent="0.3">
      <c r="A355" s="8"/>
      <c r="B355" s="24" t="s">
        <v>30</v>
      </c>
      <c r="C355" s="71">
        <f>+'RPD DKP'!J359</f>
        <v>0</v>
      </c>
      <c r="D355" s="71">
        <f>+'RPD DKP'!O359</f>
        <v>500000</v>
      </c>
      <c r="E355" s="71">
        <f>+'RPD DKP'!T359</f>
        <v>0</v>
      </c>
      <c r="F355" s="71">
        <f>+'RPD DKP'!Y359</f>
        <v>0</v>
      </c>
      <c r="G355" s="71">
        <f>+'RPD DKP'!AD359</f>
        <v>500000</v>
      </c>
      <c r="H355" s="71">
        <f>+'RPD DKP'!AI359</f>
        <v>0</v>
      </c>
      <c r="I355" s="71">
        <f>+'RPD DKP'!AN359</f>
        <v>0</v>
      </c>
      <c r="J355" s="71">
        <f>+'RPD DKP'!AS359</f>
        <v>500000</v>
      </c>
      <c r="K355" s="71">
        <f>+'RPD DKP'!AX359</f>
        <v>0</v>
      </c>
      <c r="L355" s="71">
        <f>+'RPD DKP'!BC359</f>
        <v>0</v>
      </c>
      <c r="M355" s="71">
        <f>+'RPD DKP'!BH359</f>
        <v>500000</v>
      </c>
      <c r="N355" s="71">
        <f>+'RPD DKP'!BM359</f>
        <v>0</v>
      </c>
      <c r="O355" s="71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idden="1" outlineLevel="1" x14ac:dyDescent="0.3">
      <c r="A356" s="8"/>
      <c r="B356" s="24" t="s">
        <v>31</v>
      </c>
      <c r="C356" s="71">
        <f>+'RPD DKP'!J360</f>
        <v>0</v>
      </c>
      <c r="D356" s="71">
        <f>+'RPD DKP'!O360</f>
        <v>600000</v>
      </c>
      <c r="E356" s="71">
        <f>+'RPD DKP'!T360</f>
        <v>0</v>
      </c>
      <c r="F356" s="71">
        <f>+'RPD DKP'!Y360</f>
        <v>0</v>
      </c>
      <c r="G356" s="71">
        <f>+'RPD DKP'!AD360</f>
        <v>600000</v>
      </c>
      <c r="H356" s="71">
        <f>+'RPD DKP'!AI360</f>
        <v>0</v>
      </c>
      <c r="I356" s="71">
        <f>+'RPD DKP'!AN360</f>
        <v>0</v>
      </c>
      <c r="J356" s="71">
        <f>+'RPD DKP'!AS360</f>
        <v>600000</v>
      </c>
      <c r="K356" s="71">
        <f>+'RPD DKP'!AX360</f>
        <v>0</v>
      </c>
      <c r="L356" s="71">
        <f>+'RPD DKP'!BC360</f>
        <v>0</v>
      </c>
      <c r="M356" s="71">
        <f>+'RPD DKP'!BH360</f>
        <v>600000</v>
      </c>
      <c r="N356" s="71">
        <f>+'RPD DKP'!BM360</f>
        <v>0</v>
      </c>
      <c r="O356" s="71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s="69" customFormat="1" collapsed="1" x14ac:dyDescent="0.3">
      <c r="A357" s="8">
        <v>27</v>
      </c>
      <c r="B357" s="24" t="s">
        <v>57</v>
      </c>
      <c r="C357" s="71">
        <f>+C358</f>
        <v>0</v>
      </c>
      <c r="D357" s="71">
        <f t="shared" ref="D357" si="302">+D358</f>
        <v>12367500</v>
      </c>
      <c r="E357" s="71">
        <f t="shared" ref="E357" si="303">+E358</f>
        <v>0</v>
      </c>
      <c r="F357" s="71">
        <f t="shared" ref="F357" si="304">+F358</f>
        <v>0</v>
      </c>
      <c r="G357" s="71">
        <f t="shared" ref="G357" si="305">+G358</f>
        <v>12367500</v>
      </c>
      <c r="H357" s="71">
        <f t="shared" ref="H357" si="306">+H358</f>
        <v>0</v>
      </c>
      <c r="I357" s="71">
        <f t="shared" ref="I357" si="307">+I358</f>
        <v>0</v>
      </c>
      <c r="J357" s="71">
        <f t="shared" ref="J357" si="308">+J358</f>
        <v>12367500</v>
      </c>
      <c r="K357" s="71">
        <f t="shared" ref="K357" si="309">+K358</f>
        <v>0</v>
      </c>
      <c r="L357" s="71">
        <f t="shared" ref="L357" si="310">+L358</f>
        <v>0</v>
      </c>
      <c r="M357" s="71">
        <f t="shared" ref="M357" si="311">+M358</f>
        <v>12367500</v>
      </c>
      <c r="N357" s="71">
        <f t="shared" ref="N357" si="312">+N358</f>
        <v>0</v>
      </c>
      <c r="O357" s="71">
        <f>SUM(C357:N357)</f>
        <v>49470000</v>
      </c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idden="1" outlineLevel="1" x14ac:dyDescent="0.3">
      <c r="A358" s="8"/>
      <c r="B358" s="24" t="s">
        <v>19</v>
      </c>
      <c r="C358" s="71">
        <f>SUM(C359:C364)</f>
        <v>0</v>
      </c>
      <c r="D358" s="71">
        <f t="shared" ref="D358:N358" si="313">SUM(D359:D364)</f>
        <v>12367500</v>
      </c>
      <c r="E358" s="71">
        <f t="shared" si="313"/>
        <v>0</v>
      </c>
      <c r="F358" s="71">
        <f t="shared" si="313"/>
        <v>0</v>
      </c>
      <c r="G358" s="71">
        <f t="shared" si="313"/>
        <v>12367500</v>
      </c>
      <c r="H358" s="71">
        <f t="shared" si="313"/>
        <v>0</v>
      </c>
      <c r="I358" s="71">
        <f t="shared" si="313"/>
        <v>0</v>
      </c>
      <c r="J358" s="71">
        <f t="shared" si="313"/>
        <v>12367500</v>
      </c>
      <c r="K358" s="71">
        <f t="shared" si="313"/>
        <v>0</v>
      </c>
      <c r="L358" s="71">
        <f t="shared" si="313"/>
        <v>0</v>
      </c>
      <c r="M358" s="71">
        <f t="shared" si="313"/>
        <v>12367500</v>
      </c>
      <c r="N358" s="71">
        <f t="shared" si="313"/>
        <v>0</v>
      </c>
      <c r="O358" s="71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idden="1" outlineLevel="1" x14ac:dyDescent="0.3">
      <c r="A359" s="8"/>
      <c r="B359" s="24" t="s">
        <v>20</v>
      </c>
      <c r="C359" s="71">
        <f>+'RPD DKP'!J363</f>
        <v>0</v>
      </c>
      <c r="D359" s="71">
        <f>+'RPD DKP'!O363</f>
        <v>6600000</v>
      </c>
      <c r="E359" s="71">
        <f>+'RPD DKP'!T363</f>
        <v>0</v>
      </c>
      <c r="F359" s="71">
        <f>+'RPD DKP'!Y363</f>
        <v>0</v>
      </c>
      <c r="G359" s="71">
        <f>+'RPD DKP'!AD363</f>
        <v>6600000</v>
      </c>
      <c r="H359" s="71">
        <f>+'RPD DKP'!AI363</f>
        <v>0</v>
      </c>
      <c r="I359" s="71">
        <f>+'RPD DKP'!AN363</f>
        <v>0</v>
      </c>
      <c r="J359" s="71">
        <f>+'RPD DKP'!AS363</f>
        <v>6600000</v>
      </c>
      <c r="K359" s="71">
        <f>+'RPD DKP'!AX363</f>
        <v>0</v>
      </c>
      <c r="L359" s="71">
        <f>+'RPD DKP'!BC363</f>
        <v>0</v>
      </c>
      <c r="M359" s="71">
        <f>+'RPD DKP'!BH363</f>
        <v>6600000</v>
      </c>
      <c r="N359" s="71">
        <f>+'RPD DKP'!BM363</f>
        <v>0</v>
      </c>
      <c r="O359" s="71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idden="1" outlineLevel="1" x14ac:dyDescent="0.3">
      <c r="A360" s="8"/>
      <c r="B360" s="24" t="s">
        <v>21</v>
      </c>
      <c r="C360" s="71">
        <f>+'RPD DKP'!J364</f>
        <v>0</v>
      </c>
      <c r="D360" s="71">
        <f>+'RPD DKP'!O364</f>
        <v>4800000</v>
      </c>
      <c r="E360" s="71">
        <f>+'RPD DKP'!T364</f>
        <v>0</v>
      </c>
      <c r="F360" s="71">
        <f>+'RPD DKP'!Y364</f>
        <v>0</v>
      </c>
      <c r="G360" s="71">
        <f>+'RPD DKP'!AD364</f>
        <v>4800000</v>
      </c>
      <c r="H360" s="71">
        <f>+'RPD DKP'!AI364</f>
        <v>0</v>
      </c>
      <c r="I360" s="71">
        <f>+'RPD DKP'!AN364</f>
        <v>0</v>
      </c>
      <c r="J360" s="71">
        <f>+'RPD DKP'!AS364</f>
        <v>4800000</v>
      </c>
      <c r="K360" s="71">
        <f>+'RPD DKP'!AX364</f>
        <v>0</v>
      </c>
      <c r="L360" s="71">
        <f>+'RPD DKP'!BC364</f>
        <v>0</v>
      </c>
      <c r="M360" s="71">
        <f>+'RPD DKP'!BH364</f>
        <v>4800000</v>
      </c>
      <c r="N360" s="71">
        <f>+'RPD DKP'!BM364</f>
        <v>0</v>
      </c>
      <c r="O360" s="71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idden="1" outlineLevel="1" x14ac:dyDescent="0.3">
      <c r="A361" s="8"/>
      <c r="B361" s="24" t="s">
        <v>22</v>
      </c>
      <c r="C361" s="71">
        <f>+'RPD DKP'!J365</f>
        <v>0</v>
      </c>
      <c r="D361" s="71">
        <f>+'RPD DKP'!O365</f>
        <v>0</v>
      </c>
      <c r="E361" s="71">
        <f>+'RPD DKP'!T365</f>
        <v>0</v>
      </c>
      <c r="F361" s="71">
        <f>+'RPD DKP'!Y365</f>
        <v>0</v>
      </c>
      <c r="G361" s="71">
        <f>+'RPD DKP'!AD365</f>
        <v>0</v>
      </c>
      <c r="H361" s="71">
        <f>+'RPD DKP'!AI365</f>
        <v>0</v>
      </c>
      <c r="I361" s="71">
        <f>+'RPD DKP'!AN365</f>
        <v>0</v>
      </c>
      <c r="J361" s="71">
        <f>+'RPD DKP'!AS365</f>
        <v>0</v>
      </c>
      <c r="K361" s="71">
        <f>+'RPD DKP'!AX365</f>
        <v>0</v>
      </c>
      <c r="L361" s="71">
        <f>+'RPD DKP'!BC365</f>
        <v>0</v>
      </c>
      <c r="M361" s="71">
        <f>+'RPD DKP'!BH365</f>
        <v>0</v>
      </c>
      <c r="N361" s="71">
        <f>+'RPD DKP'!BM365</f>
        <v>0</v>
      </c>
      <c r="O361" s="71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idden="1" outlineLevel="1" x14ac:dyDescent="0.3">
      <c r="A362" s="8"/>
      <c r="B362" s="24" t="s">
        <v>23</v>
      </c>
      <c r="C362" s="71">
        <f>+'RPD DKP'!J366</f>
        <v>0</v>
      </c>
      <c r="D362" s="71">
        <f>+'RPD DKP'!O366</f>
        <v>380000</v>
      </c>
      <c r="E362" s="71">
        <f>+'RPD DKP'!T366</f>
        <v>0</v>
      </c>
      <c r="F362" s="71">
        <f>+'RPD DKP'!Y366</f>
        <v>0</v>
      </c>
      <c r="G362" s="71">
        <f>+'RPD DKP'!AD366</f>
        <v>380000</v>
      </c>
      <c r="H362" s="71">
        <f>+'RPD DKP'!AI366</f>
        <v>0</v>
      </c>
      <c r="I362" s="71">
        <f>+'RPD DKP'!AN366</f>
        <v>0</v>
      </c>
      <c r="J362" s="71">
        <f>+'RPD DKP'!AS366</f>
        <v>380000</v>
      </c>
      <c r="K362" s="71">
        <f>+'RPD DKP'!AX366</f>
        <v>0</v>
      </c>
      <c r="L362" s="71">
        <f>+'RPD DKP'!BC366</f>
        <v>0</v>
      </c>
      <c r="M362" s="71">
        <f>+'RPD DKP'!BH366</f>
        <v>380000</v>
      </c>
      <c r="N362" s="71">
        <f>+'RPD DKP'!BM366</f>
        <v>0</v>
      </c>
      <c r="O362" s="71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idden="1" outlineLevel="1" x14ac:dyDescent="0.3">
      <c r="A363" s="8"/>
      <c r="B363" s="24" t="s">
        <v>24</v>
      </c>
      <c r="C363" s="71">
        <f>+'RPD DKP'!J367</f>
        <v>0</v>
      </c>
      <c r="D363" s="71">
        <f>+'RPD DKP'!O367</f>
        <v>400000</v>
      </c>
      <c r="E363" s="71">
        <f>+'RPD DKP'!T367</f>
        <v>0</v>
      </c>
      <c r="F363" s="71">
        <f>+'RPD DKP'!Y367</f>
        <v>0</v>
      </c>
      <c r="G363" s="71">
        <f>+'RPD DKP'!AD367</f>
        <v>400000</v>
      </c>
      <c r="H363" s="71">
        <f>+'RPD DKP'!AI367</f>
        <v>0</v>
      </c>
      <c r="I363" s="71">
        <f>+'RPD DKP'!AN367</f>
        <v>0</v>
      </c>
      <c r="J363" s="71">
        <f>+'RPD DKP'!AS367</f>
        <v>400000</v>
      </c>
      <c r="K363" s="71">
        <f>+'RPD DKP'!AX367</f>
        <v>0</v>
      </c>
      <c r="L363" s="71">
        <f>+'RPD DKP'!BC367</f>
        <v>0</v>
      </c>
      <c r="M363" s="71">
        <f>+'RPD DKP'!BH367</f>
        <v>400000</v>
      </c>
      <c r="N363" s="71">
        <f>+'RPD DKP'!BM367</f>
        <v>0</v>
      </c>
      <c r="O363" s="71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idden="1" outlineLevel="1" x14ac:dyDescent="0.3">
      <c r="A364" s="8"/>
      <c r="B364" s="24" t="s">
        <v>25</v>
      </c>
      <c r="C364" s="71">
        <f>+'RPD DKP'!J368</f>
        <v>0</v>
      </c>
      <c r="D364" s="71">
        <f>+'RPD DKP'!O368</f>
        <v>187500</v>
      </c>
      <c r="E364" s="71">
        <f>+'RPD DKP'!T368</f>
        <v>0</v>
      </c>
      <c r="F364" s="71">
        <f>+'RPD DKP'!Y368</f>
        <v>0</v>
      </c>
      <c r="G364" s="71">
        <f>+'RPD DKP'!AD368</f>
        <v>187500</v>
      </c>
      <c r="H364" s="71">
        <f>+'RPD DKP'!AI368</f>
        <v>0</v>
      </c>
      <c r="I364" s="71">
        <f>+'RPD DKP'!AN368</f>
        <v>0</v>
      </c>
      <c r="J364" s="71">
        <f>+'RPD DKP'!AS368</f>
        <v>187500</v>
      </c>
      <c r="K364" s="71">
        <f>+'RPD DKP'!AX368</f>
        <v>0</v>
      </c>
      <c r="L364" s="71">
        <f>+'RPD DKP'!BC368</f>
        <v>0</v>
      </c>
      <c r="M364" s="71">
        <f>+'RPD DKP'!BH368</f>
        <v>187500</v>
      </c>
      <c r="N364" s="71">
        <f>+'RPD DKP'!BM368</f>
        <v>0</v>
      </c>
      <c r="O364" s="71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idden="1" outlineLevel="1" x14ac:dyDescent="0.3">
      <c r="A365" s="8"/>
      <c r="B365" s="24" t="s">
        <v>26</v>
      </c>
      <c r="C365" s="71">
        <f>+'RPD DKP'!J369</f>
        <v>0</v>
      </c>
      <c r="D365" s="71">
        <f>+'RPD DKP'!O369</f>
        <v>5100000</v>
      </c>
      <c r="E365" s="71">
        <f>+'RPD DKP'!T369</f>
        <v>0</v>
      </c>
      <c r="F365" s="71">
        <f>+'RPD DKP'!Y369</f>
        <v>0</v>
      </c>
      <c r="G365" s="71">
        <f>+'RPD DKP'!AD369</f>
        <v>5100000</v>
      </c>
      <c r="H365" s="71">
        <f>+'RPD DKP'!AI369</f>
        <v>0</v>
      </c>
      <c r="I365" s="71">
        <f>+'RPD DKP'!AN369</f>
        <v>0</v>
      </c>
      <c r="J365" s="71">
        <f>+'RPD DKP'!AS369</f>
        <v>5100000</v>
      </c>
      <c r="K365" s="71">
        <f>+'RPD DKP'!AX369</f>
        <v>0</v>
      </c>
      <c r="L365" s="71">
        <f>+'RPD DKP'!BC369</f>
        <v>0</v>
      </c>
      <c r="M365" s="71">
        <f>+'RPD DKP'!BH369</f>
        <v>5100000</v>
      </c>
      <c r="N365" s="71">
        <f>+'RPD DKP'!BM369</f>
        <v>0</v>
      </c>
      <c r="O365" s="71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idden="1" outlineLevel="1" x14ac:dyDescent="0.3">
      <c r="A366" s="8"/>
      <c r="B366" s="24" t="s">
        <v>28</v>
      </c>
      <c r="C366" s="71">
        <f>+'RPD DKP'!J370</f>
        <v>0</v>
      </c>
      <c r="D366" s="71">
        <f>+'RPD DKP'!O370</f>
        <v>2500000</v>
      </c>
      <c r="E366" s="71">
        <f>+'RPD DKP'!T370</f>
        <v>0</v>
      </c>
      <c r="F366" s="71">
        <f>+'RPD DKP'!Y370</f>
        <v>0</v>
      </c>
      <c r="G366" s="71">
        <f>+'RPD DKP'!AD370</f>
        <v>2500000</v>
      </c>
      <c r="H366" s="71">
        <f>+'RPD DKP'!AI370</f>
        <v>0</v>
      </c>
      <c r="I366" s="71">
        <f>+'RPD DKP'!AN370</f>
        <v>0</v>
      </c>
      <c r="J366" s="71">
        <f>+'RPD DKP'!AS370</f>
        <v>2500000</v>
      </c>
      <c r="K366" s="71">
        <f>+'RPD DKP'!AX370</f>
        <v>0</v>
      </c>
      <c r="L366" s="71">
        <f>+'RPD DKP'!BC370</f>
        <v>0</v>
      </c>
      <c r="M366" s="71">
        <f>+'RPD DKP'!BH370</f>
        <v>2500000</v>
      </c>
      <c r="N366" s="71">
        <f>+'RPD DKP'!BM370</f>
        <v>0</v>
      </c>
      <c r="O366" s="71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idden="1" outlineLevel="1" x14ac:dyDescent="0.3">
      <c r="A367" s="8"/>
      <c r="B367" s="24" t="s">
        <v>29</v>
      </c>
      <c r="C367" s="71">
        <f>+'RPD DKP'!J371</f>
        <v>0</v>
      </c>
      <c r="D367" s="71">
        <f>+'RPD DKP'!O371</f>
        <v>1250000</v>
      </c>
      <c r="E367" s="71">
        <f>+'RPD DKP'!T371</f>
        <v>0</v>
      </c>
      <c r="F367" s="71">
        <f>+'RPD DKP'!Y371</f>
        <v>0</v>
      </c>
      <c r="G367" s="71">
        <f>+'RPD DKP'!AD371</f>
        <v>1250000</v>
      </c>
      <c r="H367" s="71">
        <f>+'RPD DKP'!AI371</f>
        <v>0</v>
      </c>
      <c r="I367" s="71">
        <f>+'RPD DKP'!AN371</f>
        <v>0</v>
      </c>
      <c r="J367" s="71">
        <f>+'RPD DKP'!AS371</f>
        <v>1250000</v>
      </c>
      <c r="K367" s="71">
        <f>+'RPD DKP'!AX371</f>
        <v>0</v>
      </c>
      <c r="L367" s="71">
        <f>+'RPD DKP'!BC371</f>
        <v>0</v>
      </c>
      <c r="M367" s="71">
        <f>+'RPD DKP'!BH371</f>
        <v>1250000</v>
      </c>
      <c r="N367" s="71">
        <f>+'RPD DKP'!BM371</f>
        <v>0</v>
      </c>
      <c r="O367" s="71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idden="1" outlineLevel="1" x14ac:dyDescent="0.3">
      <c r="A368" s="8"/>
      <c r="B368" s="24" t="s">
        <v>30</v>
      </c>
      <c r="C368" s="71">
        <f>+'RPD DKP'!J372</f>
        <v>0</v>
      </c>
      <c r="D368" s="71">
        <f>+'RPD DKP'!O372</f>
        <v>750000</v>
      </c>
      <c r="E368" s="71">
        <f>+'RPD DKP'!T372</f>
        <v>0</v>
      </c>
      <c r="F368" s="71">
        <f>+'RPD DKP'!Y372</f>
        <v>0</v>
      </c>
      <c r="G368" s="71">
        <f>+'RPD DKP'!AD372</f>
        <v>750000</v>
      </c>
      <c r="H368" s="71">
        <f>+'RPD DKP'!AI372</f>
        <v>0</v>
      </c>
      <c r="I368" s="71">
        <f>+'RPD DKP'!AN372</f>
        <v>0</v>
      </c>
      <c r="J368" s="71">
        <f>+'RPD DKP'!AS372</f>
        <v>750000</v>
      </c>
      <c r="K368" s="71">
        <f>+'RPD DKP'!AX372</f>
        <v>0</v>
      </c>
      <c r="L368" s="71">
        <f>+'RPD DKP'!BC372</f>
        <v>0</v>
      </c>
      <c r="M368" s="71">
        <f>+'RPD DKP'!BH372</f>
        <v>750000</v>
      </c>
      <c r="N368" s="71">
        <f>+'RPD DKP'!BM372</f>
        <v>0</v>
      </c>
      <c r="O368" s="71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idden="1" outlineLevel="1" x14ac:dyDescent="0.3">
      <c r="A369" s="8"/>
      <c r="B369" s="24" t="s">
        <v>31</v>
      </c>
      <c r="C369" s="71">
        <f>+'RPD DKP'!J373</f>
        <v>0</v>
      </c>
      <c r="D369" s="71">
        <f>+'RPD DKP'!O373</f>
        <v>600000</v>
      </c>
      <c r="E369" s="71">
        <f>+'RPD DKP'!T373</f>
        <v>0</v>
      </c>
      <c r="F369" s="71">
        <f>+'RPD DKP'!Y373</f>
        <v>0</v>
      </c>
      <c r="G369" s="71">
        <f>+'RPD DKP'!AD373</f>
        <v>600000</v>
      </c>
      <c r="H369" s="71">
        <f>+'RPD DKP'!AI373</f>
        <v>0</v>
      </c>
      <c r="I369" s="71">
        <f>+'RPD DKP'!AN373</f>
        <v>0</v>
      </c>
      <c r="J369" s="71">
        <f>+'RPD DKP'!AS373</f>
        <v>600000</v>
      </c>
      <c r="K369" s="71">
        <f>+'RPD DKP'!AX373</f>
        <v>0</v>
      </c>
      <c r="L369" s="71">
        <f>+'RPD DKP'!BC373</f>
        <v>0</v>
      </c>
      <c r="M369" s="71">
        <f>+'RPD DKP'!BH373</f>
        <v>600000</v>
      </c>
      <c r="N369" s="71">
        <f>+'RPD DKP'!BM373</f>
        <v>0</v>
      </c>
      <c r="O369" s="71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s="69" customFormat="1" collapsed="1" x14ac:dyDescent="0.3">
      <c r="A370" s="8">
        <v>28</v>
      </c>
      <c r="B370" s="24" t="s">
        <v>58</v>
      </c>
      <c r="C370" s="71">
        <f>+C371</f>
        <v>0</v>
      </c>
      <c r="D370" s="71">
        <f t="shared" ref="D370" si="314">+D371</f>
        <v>0</v>
      </c>
      <c r="E370" s="71">
        <f t="shared" ref="E370" si="315">+E371</f>
        <v>0</v>
      </c>
      <c r="F370" s="71">
        <f t="shared" ref="F370" si="316">+F371</f>
        <v>0</v>
      </c>
      <c r="G370" s="71">
        <f t="shared" ref="G370" si="317">+G371</f>
        <v>7377500</v>
      </c>
      <c r="H370" s="71">
        <f t="shared" ref="H370" si="318">+H371</f>
        <v>0</v>
      </c>
      <c r="I370" s="71">
        <f t="shared" ref="I370" si="319">+I371</f>
        <v>0</v>
      </c>
      <c r="J370" s="71">
        <f t="shared" ref="J370" si="320">+J371</f>
        <v>0</v>
      </c>
      <c r="K370" s="71">
        <f t="shared" ref="K370" si="321">+K371</f>
        <v>0</v>
      </c>
      <c r="L370" s="71">
        <f t="shared" ref="L370" si="322">+L371</f>
        <v>7377500</v>
      </c>
      <c r="M370" s="71">
        <f t="shared" ref="M370" si="323">+M371</f>
        <v>0</v>
      </c>
      <c r="N370" s="71">
        <f t="shared" ref="N370" si="324">+N371</f>
        <v>0</v>
      </c>
      <c r="O370" s="71">
        <f>SUM(C370:N370)</f>
        <v>14755000</v>
      </c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idden="1" outlineLevel="1" x14ac:dyDescent="0.3">
      <c r="A371" s="8"/>
      <c r="B371" s="24" t="s">
        <v>19</v>
      </c>
      <c r="C371" s="71">
        <f>SUM(C372:C377)</f>
        <v>0</v>
      </c>
      <c r="D371" s="71">
        <f t="shared" ref="D371:N371" si="325">SUM(D372:D377)</f>
        <v>0</v>
      </c>
      <c r="E371" s="71">
        <f t="shared" si="325"/>
        <v>0</v>
      </c>
      <c r="F371" s="71">
        <f t="shared" si="325"/>
        <v>0</v>
      </c>
      <c r="G371" s="71">
        <f t="shared" si="325"/>
        <v>7377500</v>
      </c>
      <c r="H371" s="71">
        <f t="shared" si="325"/>
        <v>0</v>
      </c>
      <c r="I371" s="71">
        <f t="shared" si="325"/>
        <v>0</v>
      </c>
      <c r="J371" s="71">
        <f t="shared" si="325"/>
        <v>0</v>
      </c>
      <c r="K371" s="71">
        <f t="shared" si="325"/>
        <v>0</v>
      </c>
      <c r="L371" s="71">
        <f t="shared" si="325"/>
        <v>7377500</v>
      </c>
      <c r="M371" s="71">
        <f t="shared" si="325"/>
        <v>0</v>
      </c>
      <c r="N371" s="71">
        <f t="shared" si="325"/>
        <v>0</v>
      </c>
      <c r="O371" s="71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idden="1" outlineLevel="1" x14ac:dyDescent="0.3">
      <c r="A372" s="8"/>
      <c r="B372" s="24" t="s">
        <v>20</v>
      </c>
      <c r="C372" s="71">
        <f>+'RPD DKP'!J376</f>
        <v>0</v>
      </c>
      <c r="D372" s="71">
        <f>+'RPD DKP'!O376</f>
        <v>0</v>
      </c>
      <c r="E372" s="71">
        <f>+'RPD DKP'!T376</f>
        <v>0</v>
      </c>
      <c r="F372" s="71">
        <f>+'RPD DKP'!Y376</f>
        <v>0</v>
      </c>
      <c r="G372" s="71">
        <f>+'RPD DKP'!AD376</f>
        <v>2400000</v>
      </c>
      <c r="H372" s="71">
        <f>+'RPD DKP'!AI376</f>
        <v>0</v>
      </c>
      <c r="I372" s="71">
        <f>+'RPD DKP'!AN376</f>
        <v>0</v>
      </c>
      <c r="J372" s="71">
        <f>+'RPD DKP'!AS376</f>
        <v>0</v>
      </c>
      <c r="K372" s="71">
        <f>+'RPD DKP'!AX376</f>
        <v>0</v>
      </c>
      <c r="L372" s="71">
        <f>+'RPD DKP'!BC376</f>
        <v>2400000</v>
      </c>
      <c r="M372" s="71">
        <f>+'RPD DKP'!BH376</f>
        <v>0</v>
      </c>
      <c r="N372" s="71">
        <f>+'RPD DKP'!BM376</f>
        <v>0</v>
      </c>
      <c r="O372" s="71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idden="1" outlineLevel="1" x14ac:dyDescent="0.3">
      <c r="A373" s="8"/>
      <c r="B373" s="24" t="s">
        <v>21</v>
      </c>
      <c r="C373" s="71">
        <f>+'RPD DKP'!J377</f>
        <v>0</v>
      </c>
      <c r="D373" s="71">
        <f>+'RPD DKP'!O377</f>
        <v>0</v>
      </c>
      <c r="E373" s="71">
        <f>+'RPD DKP'!T377</f>
        <v>0</v>
      </c>
      <c r="F373" s="71">
        <f>+'RPD DKP'!Y377</f>
        <v>0</v>
      </c>
      <c r="G373" s="71">
        <f>+'RPD DKP'!AD377</f>
        <v>4500000</v>
      </c>
      <c r="H373" s="71">
        <f>+'RPD DKP'!AI377</f>
        <v>0</v>
      </c>
      <c r="I373" s="71">
        <f>+'RPD DKP'!AN377</f>
        <v>0</v>
      </c>
      <c r="J373" s="71">
        <f>+'RPD DKP'!AS377</f>
        <v>0</v>
      </c>
      <c r="K373" s="71">
        <f>+'RPD DKP'!AX377</f>
        <v>0</v>
      </c>
      <c r="L373" s="71">
        <f>+'RPD DKP'!BC377</f>
        <v>4500000</v>
      </c>
      <c r="M373" s="71">
        <f>+'RPD DKP'!BH377</f>
        <v>0</v>
      </c>
      <c r="N373" s="71">
        <f>+'RPD DKP'!BM377</f>
        <v>0</v>
      </c>
      <c r="O373" s="71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idden="1" outlineLevel="1" x14ac:dyDescent="0.3">
      <c r="A374" s="8"/>
      <c r="B374" s="24" t="s">
        <v>22</v>
      </c>
      <c r="C374" s="71">
        <f>+'RPD DKP'!J378</f>
        <v>0</v>
      </c>
      <c r="D374" s="71">
        <f>+'RPD DKP'!O378</f>
        <v>0</v>
      </c>
      <c r="E374" s="71">
        <f>+'RPD DKP'!T378</f>
        <v>0</v>
      </c>
      <c r="F374" s="71">
        <f>+'RPD DKP'!Y378</f>
        <v>0</v>
      </c>
      <c r="G374" s="71">
        <f>+'RPD DKP'!AD378</f>
        <v>0</v>
      </c>
      <c r="H374" s="71">
        <f>+'RPD DKP'!AI378</f>
        <v>0</v>
      </c>
      <c r="I374" s="71">
        <f>+'RPD DKP'!AN378</f>
        <v>0</v>
      </c>
      <c r="J374" s="71">
        <f>+'RPD DKP'!AS378</f>
        <v>0</v>
      </c>
      <c r="K374" s="71">
        <f>+'RPD DKP'!AX378</f>
        <v>0</v>
      </c>
      <c r="L374" s="71">
        <f>+'RPD DKP'!BC378</f>
        <v>0</v>
      </c>
      <c r="M374" s="71">
        <f>+'RPD DKP'!BH378</f>
        <v>0</v>
      </c>
      <c r="N374" s="71">
        <f>+'RPD DKP'!BM378</f>
        <v>0</v>
      </c>
      <c r="O374" s="71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idden="1" outlineLevel="1" x14ac:dyDescent="0.3">
      <c r="A375" s="8"/>
      <c r="B375" s="24" t="s">
        <v>23</v>
      </c>
      <c r="C375" s="71">
        <f>+'RPD DKP'!J379</f>
        <v>0</v>
      </c>
      <c r="D375" s="71">
        <f>+'RPD DKP'!O379</f>
        <v>0</v>
      </c>
      <c r="E375" s="71">
        <f>+'RPD DKP'!T379</f>
        <v>0</v>
      </c>
      <c r="F375" s="71">
        <f>+'RPD DKP'!Y379</f>
        <v>0</v>
      </c>
      <c r="G375" s="71">
        <f>+'RPD DKP'!AD379</f>
        <v>190000</v>
      </c>
      <c r="H375" s="71">
        <f>+'RPD DKP'!AI379</f>
        <v>0</v>
      </c>
      <c r="I375" s="71">
        <f>+'RPD DKP'!AN379</f>
        <v>0</v>
      </c>
      <c r="J375" s="71">
        <f>+'RPD DKP'!AS379</f>
        <v>0</v>
      </c>
      <c r="K375" s="71">
        <f>+'RPD DKP'!AX379</f>
        <v>0</v>
      </c>
      <c r="L375" s="71">
        <f>+'RPD DKP'!BC379</f>
        <v>190000</v>
      </c>
      <c r="M375" s="71">
        <f>+'RPD DKP'!BH379</f>
        <v>0</v>
      </c>
      <c r="N375" s="71">
        <f>+'RPD DKP'!BM379</f>
        <v>0</v>
      </c>
      <c r="O375" s="71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idden="1" outlineLevel="1" x14ac:dyDescent="0.3">
      <c r="A376" s="8"/>
      <c r="B376" s="24" t="s">
        <v>24</v>
      </c>
      <c r="C376" s="71">
        <f>+'RPD DKP'!J380</f>
        <v>0</v>
      </c>
      <c r="D376" s="71">
        <f>+'RPD DKP'!O380</f>
        <v>0</v>
      </c>
      <c r="E376" s="71">
        <f>+'RPD DKP'!T380</f>
        <v>0</v>
      </c>
      <c r="F376" s="71">
        <f>+'RPD DKP'!Y380</f>
        <v>0</v>
      </c>
      <c r="G376" s="71">
        <f>+'RPD DKP'!AD380</f>
        <v>100000</v>
      </c>
      <c r="H376" s="71">
        <f>+'RPD DKP'!AI380</f>
        <v>0</v>
      </c>
      <c r="I376" s="71">
        <f>+'RPD DKP'!AN380</f>
        <v>0</v>
      </c>
      <c r="J376" s="71">
        <f>+'RPD DKP'!AS380</f>
        <v>0</v>
      </c>
      <c r="K376" s="71">
        <f>+'RPD DKP'!AX380</f>
        <v>0</v>
      </c>
      <c r="L376" s="71">
        <f>+'RPD DKP'!BC380</f>
        <v>100000</v>
      </c>
      <c r="M376" s="71">
        <f>+'RPD DKP'!BH380</f>
        <v>0</v>
      </c>
      <c r="N376" s="71">
        <f>+'RPD DKP'!BM380</f>
        <v>0</v>
      </c>
      <c r="O376" s="71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idden="1" outlineLevel="1" x14ac:dyDescent="0.3">
      <c r="A377" s="8"/>
      <c r="B377" s="24" t="s">
        <v>25</v>
      </c>
      <c r="C377" s="71">
        <f>+'RPD DKP'!J381</f>
        <v>0</v>
      </c>
      <c r="D377" s="71">
        <f>+'RPD DKP'!O381</f>
        <v>0</v>
      </c>
      <c r="E377" s="71">
        <f>+'RPD DKP'!T381</f>
        <v>0</v>
      </c>
      <c r="F377" s="71">
        <f>+'RPD DKP'!Y381</f>
        <v>0</v>
      </c>
      <c r="G377" s="71">
        <f>+'RPD DKP'!AD381</f>
        <v>187500</v>
      </c>
      <c r="H377" s="71">
        <f>+'RPD DKP'!AI381</f>
        <v>0</v>
      </c>
      <c r="I377" s="71">
        <f>+'RPD DKP'!AN381</f>
        <v>0</v>
      </c>
      <c r="J377" s="71">
        <f>+'RPD DKP'!AS381</f>
        <v>0</v>
      </c>
      <c r="K377" s="71">
        <f>+'RPD DKP'!AX381</f>
        <v>0</v>
      </c>
      <c r="L377" s="71">
        <f>+'RPD DKP'!BC381</f>
        <v>187500</v>
      </c>
      <c r="M377" s="71">
        <f>+'RPD DKP'!BH381</f>
        <v>0</v>
      </c>
      <c r="N377" s="71">
        <f>+'RPD DKP'!BM381</f>
        <v>0</v>
      </c>
      <c r="O377" s="71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idden="1" outlineLevel="1" x14ac:dyDescent="0.3">
      <c r="A378" s="8"/>
      <c r="B378" s="24" t="s">
        <v>26</v>
      </c>
      <c r="C378" s="71">
        <f>+'RPD DKP'!J382</f>
        <v>0</v>
      </c>
      <c r="D378" s="71">
        <f>+'RPD DKP'!O382</f>
        <v>0</v>
      </c>
      <c r="E378" s="71">
        <f>+'RPD DKP'!T382</f>
        <v>0</v>
      </c>
      <c r="F378" s="71">
        <f>+'RPD DKP'!Y382</f>
        <v>0</v>
      </c>
      <c r="G378" s="71">
        <f>+'RPD DKP'!AD382</f>
        <v>6850000</v>
      </c>
      <c r="H378" s="71">
        <f>+'RPD DKP'!AI382</f>
        <v>0</v>
      </c>
      <c r="I378" s="71">
        <f>+'RPD DKP'!AN382</f>
        <v>0</v>
      </c>
      <c r="J378" s="71">
        <f>+'RPD DKP'!AS382</f>
        <v>0</v>
      </c>
      <c r="K378" s="71">
        <f>+'RPD DKP'!AX382</f>
        <v>0</v>
      </c>
      <c r="L378" s="71">
        <f>+'RPD DKP'!BC382</f>
        <v>6850000</v>
      </c>
      <c r="M378" s="71">
        <f>+'RPD DKP'!BH382</f>
        <v>0</v>
      </c>
      <c r="N378" s="71">
        <f>+'RPD DKP'!BM382</f>
        <v>0</v>
      </c>
      <c r="O378" s="71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idden="1" outlineLevel="1" x14ac:dyDescent="0.3">
      <c r="A379" s="8"/>
      <c r="B379" s="24" t="s">
        <v>28</v>
      </c>
      <c r="C379" s="71">
        <f>+'RPD DKP'!J383</f>
        <v>0</v>
      </c>
      <c r="D379" s="71">
        <f>+'RPD DKP'!O383</f>
        <v>0</v>
      </c>
      <c r="E379" s="71">
        <f>+'RPD DKP'!T383</f>
        <v>0</v>
      </c>
      <c r="F379" s="71">
        <f>+'RPD DKP'!Y383</f>
        <v>0</v>
      </c>
      <c r="G379" s="71">
        <f>+'RPD DKP'!AD383</f>
        <v>3125000</v>
      </c>
      <c r="H379" s="71">
        <f>+'RPD DKP'!AI383</f>
        <v>0</v>
      </c>
      <c r="I379" s="71">
        <f>+'RPD DKP'!AN383</f>
        <v>0</v>
      </c>
      <c r="J379" s="71">
        <f>+'RPD DKP'!AS383</f>
        <v>0</v>
      </c>
      <c r="K379" s="71">
        <f>+'RPD DKP'!AX383</f>
        <v>0</v>
      </c>
      <c r="L379" s="71">
        <f>+'RPD DKP'!BC383</f>
        <v>3125000</v>
      </c>
      <c r="M379" s="71">
        <f>+'RPD DKP'!BH383</f>
        <v>0</v>
      </c>
      <c r="N379" s="71">
        <f>+'RPD DKP'!BM383</f>
        <v>0</v>
      </c>
      <c r="O379" s="71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idden="1" outlineLevel="1" x14ac:dyDescent="0.3">
      <c r="A380" s="8"/>
      <c r="B380" s="24" t="s">
        <v>29</v>
      </c>
      <c r="C380" s="71">
        <f>+'RPD DKP'!J384</f>
        <v>0</v>
      </c>
      <c r="D380" s="71">
        <f>+'RPD DKP'!O384</f>
        <v>0</v>
      </c>
      <c r="E380" s="71">
        <f>+'RPD DKP'!T384</f>
        <v>0</v>
      </c>
      <c r="F380" s="71">
        <f>+'RPD DKP'!Y384</f>
        <v>0</v>
      </c>
      <c r="G380" s="71">
        <f>+'RPD DKP'!AD384</f>
        <v>1875000</v>
      </c>
      <c r="H380" s="71">
        <f>+'RPD DKP'!AI384</f>
        <v>0</v>
      </c>
      <c r="I380" s="71">
        <f>+'RPD DKP'!AN384</f>
        <v>0</v>
      </c>
      <c r="J380" s="71">
        <f>+'RPD DKP'!AS384</f>
        <v>0</v>
      </c>
      <c r="K380" s="71">
        <f>+'RPD DKP'!AX384</f>
        <v>0</v>
      </c>
      <c r="L380" s="71">
        <f>+'RPD DKP'!BC384</f>
        <v>1875000</v>
      </c>
      <c r="M380" s="71">
        <f>+'RPD DKP'!BH384</f>
        <v>0</v>
      </c>
      <c r="N380" s="71">
        <f>+'RPD DKP'!BM384</f>
        <v>0</v>
      </c>
      <c r="O380" s="71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idden="1" outlineLevel="1" x14ac:dyDescent="0.3">
      <c r="A381" s="8"/>
      <c r="B381" s="24" t="s">
        <v>30</v>
      </c>
      <c r="C381" s="71">
        <f>+'RPD DKP'!J385</f>
        <v>0</v>
      </c>
      <c r="D381" s="71">
        <f>+'RPD DKP'!O385</f>
        <v>0</v>
      </c>
      <c r="E381" s="71">
        <f>+'RPD DKP'!T385</f>
        <v>0</v>
      </c>
      <c r="F381" s="71">
        <f>+'RPD DKP'!Y385</f>
        <v>0</v>
      </c>
      <c r="G381" s="71">
        <f>+'RPD DKP'!AD385</f>
        <v>1250000</v>
      </c>
      <c r="H381" s="71">
        <f>+'RPD DKP'!AI385</f>
        <v>0</v>
      </c>
      <c r="I381" s="71">
        <f>+'RPD DKP'!AN385</f>
        <v>0</v>
      </c>
      <c r="J381" s="71">
        <f>+'RPD DKP'!AS385</f>
        <v>0</v>
      </c>
      <c r="K381" s="71">
        <f>+'RPD DKP'!AX385</f>
        <v>0</v>
      </c>
      <c r="L381" s="71">
        <f>+'RPD DKP'!BC385</f>
        <v>1250000</v>
      </c>
      <c r="M381" s="71">
        <f>+'RPD DKP'!BH385</f>
        <v>0</v>
      </c>
      <c r="N381" s="71">
        <f>+'RPD DKP'!BM385</f>
        <v>0</v>
      </c>
      <c r="O381" s="71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idden="1" outlineLevel="1" x14ac:dyDescent="0.3">
      <c r="A382" s="8"/>
      <c r="B382" s="24" t="s">
        <v>31</v>
      </c>
      <c r="C382" s="71">
        <f>+'RPD DKP'!J386</f>
        <v>0</v>
      </c>
      <c r="D382" s="71">
        <f>+'RPD DKP'!O386</f>
        <v>0</v>
      </c>
      <c r="E382" s="71">
        <f>+'RPD DKP'!T386</f>
        <v>0</v>
      </c>
      <c r="F382" s="71">
        <f>+'RPD DKP'!Y386</f>
        <v>0</v>
      </c>
      <c r="G382" s="71">
        <f>+'RPD DKP'!AD386</f>
        <v>600000</v>
      </c>
      <c r="H382" s="71">
        <f>+'RPD DKP'!AI386</f>
        <v>0</v>
      </c>
      <c r="I382" s="71">
        <f>+'RPD DKP'!AN386</f>
        <v>0</v>
      </c>
      <c r="J382" s="71">
        <f>+'RPD DKP'!AS386</f>
        <v>0</v>
      </c>
      <c r="K382" s="71">
        <f>+'RPD DKP'!AX386</f>
        <v>0</v>
      </c>
      <c r="L382" s="71">
        <f>+'RPD DKP'!BC386</f>
        <v>600000</v>
      </c>
      <c r="M382" s="71">
        <f>+'RPD DKP'!BH386</f>
        <v>0</v>
      </c>
      <c r="N382" s="71">
        <f>+'RPD DKP'!BM386</f>
        <v>0</v>
      </c>
      <c r="O382" s="71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s="69" customFormat="1" collapsed="1" x14ac:dyDescent="0.3">
      <c r="A383" s="8">
        <v>29</v>
      </c>
      <c r="B383" s="24" t="s">
        <v>59</v>
      </c>
      <c r="C383" s="71">
        <f>+C384</f>
        <v>0</v>
      </c>
      <c r="D383" s="71">
        <f t="shared" ref="D383" si="326">+D384</f>
        <v>0</v>
      </c>
      <c r="E383" s="71">
        <f t="shared" ref="E383" si="327">+E384</f>
        <v>0</v>
      </c>
      <c r="F383" s="71">
        <f t="shared" ref="F383" si="328">+F384</f>
        <v>0</v>
      </c>
      <c r="G383" s="71">
        <f t="shared" ref="G383" si="329">+G384</f>
        <v>7827500</v>
      </c>
      <c r="H383" s="71">
        <f t="shared" ref="H383" si="330">+H384</f>
        <v>0</v>
      </c>
      <c r="I383" s="71">
        <f t="shared" ref="I383" si="331">+I384</f>
        <v>0</v>
      </c>
      <c r="J383" s="71">
        <f t="shared" ref="J383" si="332">+J384</f>
        <v>0</v>
      </c>
      <c r="K383" s="71">
        <f t="shared" ref="K383" si="333">+K384</f>
        <v>0</v>
      </c>
      <c r="L383" s="71">
        <f t="shared" ref="L383" si="334">+L384</f>
        <v>7827500</v>
      </c>
      <c r="M383" s="71">
        <f t="shared" ref="M383" si="335">+M384</f>
        <v>0</v>
      </c>
      <c r="N383" s="71">
        <f t="shared" ref="N383" si="336">+N384</f>
        <v>0</v>
      </c>
      <c r="O383" s="71">
        <f>SUM(C383:N383)</f>
        <v>15655000</v>
      </c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idden="1" outlineLevel="1" x14ac:dyDescent="0.3">
      <c r="A384" s="7"/>
      <c r="B384" s="5" t="s">
        <v>19</v>
      </c>
      <c r="C384" s="73">
        <f>SUM(C385:C390)</f>
        <v>0</v>
      </c>
      <c r="D384" s="73">
        <f t="shared" ref="D384:N384" si="337">SUM(D385:D390)</f>
        <v>0</v>
      </c>
      <c r="E384" s="73">
        <f t="shared" si="337"/>
        <v>0</v>
      </c>
      <c r="F384" s="73">
        <f t="shared" si="337"/>
        <v>0</v>
      </c>
      <c r="G384" s="73">
        <f t="shared" si="337"/>
        <v>7827500</v>
      </c>
      <c r="H384" s="73">
        <f t="shared" si="337"/>
        <v>0</v>
      </c>
      <c r="I384" s="73">
        <f t="shared" si="337"/>
        <v>0</v>
      </c>
      <c r="J384" s="73">
        <f t="shared" si="337"/>
        <v>0</v>
      </c>
      <c r="K384" s="73">
        <f t="shared" si="337"/>
        <v>0</v>
      </c>
      <c r="L384" s="73">
        <f t="shared" si="337"/>
        <v>7827500</v>
      </c>
      <c r="M384" s="73">
        <f t="shared" si="337"/>
        <v>0</v>
      </c>
      <c r="N384" s="73">
        <f t="shared" si="337"/>
        <v>0</v>
      </c>
      <c r="O384" s="73"/>
    </row>
    <row r="385" spans="1:15" hidden="1" outlineLevel="1" x14ac:dyDescent="0.3">
      <c r="A385" s="7"/>
      <c r="B385" s="5" t="s">
        <v>20</v>
      </c>
      <c r="C385" s="73">
        <f>+'RPD DKP'!J389</f>
        <v>0</v>
      </c>
      <c r="D385" s="73">
        <f>+'RPD DKP'!O389</f>
        <v>0</v>
      </c>
      <c r="E385" s="73">
        <f>+'RPD DKP'!T389</f>
        <v>0</v>
      </c>
      <c r="F385" s="73">
        <f>+'RPD DKP'!Y389</f>
        <v>0</v>
      </c>
      <c r="G385" s="73">
        <f>+'RPD DKP'!AD389</f>
        <v>3150000</v>
      </c>
      <c r="H385" s="73">
        <f>+'RPD DKP'!AI389</f>
        <v>0</v>
      </c>
      <c r="I385" s="73">
        <f>+'RPD DKP'!AN389</f>
        <v>0</v>
      </c>
      <c r="J385" s="73">
        <f>+'RPD DKP'!AS389</f>
        <v>0</v>
      </c>
      <c r="K385" s="73">
        <f>+'RPD DKP'!AX389</f>
        <v>0</v>
      </c>
      <c r="L385" s="73">
        <f>+'RPD DKP'!BC389</f>
        <v>3150000</v>
      </c>
      <c r="M385" s="73">
        <f>+'RPD DKP'!BH389</f>
        <v>0</v>
      </c>
      <c r="N385" s="73">
        <f>+'RPD DKP'!BM389</f>
        <v>0</v>
      </c>
      <c r="O385" s="73"/>
    </row>
    <row r="386" spans="1:15" hidden="1" outlineLevel="1" x14ac:dyDescent="0.3">
      <c r="A386" s="7"/>
      <c r="B386" s="5" t="s">
        <v>21</v>
      </c>
      <c r="C386" s="73">
        <f>+'RPD DKP'!J390</f>
        <v>0</v>
      </c>
      <c r="D386" s="73">
        <f>+'RPD DKP'!O390</f>
        <v>0</v>
      </c>
      <c r="E386" s="73">
        <f>+'RPD DKP'!T390</f>
        <v>0</v>
      </c>
      <c r="F386" s="73">
        <f>+'RPD DKP'!Y390</f>
        <v>0</v>
      </c>
      <c r="G386" s="73">
        <f>+'RPD DKP'!AD390</f>
        <v>4200000</v>
      </c>
      <c r="H386" s="73">
        <f>+'RPD DKP'!AI390</f>
        <v>0</v>
      </c>
      <c r="I386" s="73">
        <f>+'RPD DKP'!AN390</f>
        <v>0</v>
      </c>
      <c r="J386" s="73">
        <f>+'RPD DKP'!AS390</f>
        <v>0</v>
      </c>
      <c r="K386" s="73">
        <f>+'RPD DKP'!AX390</f>
        <v>0</v>
      </c>
      <c r="L386" s="73">
        <f>+'RPD DKP'!BC390</f>
        <v>4200000</v>
      </c>
      <c r="M386" s="73">
        <f>+'RPD DKP'!BH390</f>
        <v>0</v>
      </c>
      <c r="N386" s="73">
        <f>+'RPD DKP'!BM390</f>
        <v>0</v>
      </c>
      <c r="O386" s="73"/>
    </row>
    <row r="387" spans="1:15" hidden="1" outlineLevel="1" x14ac:dyDescent="0.3">
      <c r="A387" s="7"/>
      <c r="B387" s="5" t="s">
        <v>22</v>
      </c>
      <c r="C387" s="73">
        <f>+'RPD DKP'!J391</f>
        <v>0</v>
      </c>
      <c r="D387" s="73">
        <f>+'RPD DKP'!O391</f>
        <v>0</v>
      </c>
      <c r="E387" s="73">
        <f>+'RPD DKP'!T391</f>
        <v>0</v>
      </c>
      <c r="F387" s="73">
        <f>+'RPD DKP'!Y391</f>
        <v>0</v>
      </c>
      <c r="G387" s="73">
        <f>+'RPD DKP'!AD391</f>
        <v>0</v>
      </c>
      <c r="H387" s="73">
        <f>+'RPD DKP'!AI391</f>
        <v>0</v>
      </c>
      <c r="I387" s="73">
        <f>+'RPD DKP'!AN391</f>
        <v>0</v>
      </c>
      <c r="J387" s="73">
        <f>+'RPD DKP'!AS391</f>
        <v>0</v>
      </c>
      <c r="K387" s="73">
        <f>+'RPD DKP'!AX391</f>
        <v>0</v>
      </c>
      <c r="L387" s="73">
        <f>+'RPD DKP'!BC391</f>
        <v>0</v>
      </c>
      <c r="M387" s="73">
        <f>+'RPD DKP'!BH391</f>
        <v>0</v>
      </c>
      <c r="N387" s="73">
        <f>+'RPD DKP'!BM391</f>
        <v>0</v>
      </c>
      <c r="O387" s="73"/>
    </row>
    <row r="388" spans="1:15" hidden="1" outlineLevel="1" x14ac:dyDescent="0.3">
      <c r="A388" s="7"/>
      <c r="B388" s="5" t="s">
        <v>23</v>
      </c>
      <c r="C388" s="73">
        <f>+'RPD DKP'!J392</f>
        <v>0</v>
      </c>
      <c r="D388" s="73">
        <f>+'RPD DKP'!O392</f>
        <v>0</v>
      </c>
      <c r="E388" s="73">
        <f>+'RPD DKP'!T392</f>
        <v>0</v>
      </c>
      <c r="F388" s="73">
        <f>+'RPD DKP'!Y392</f>
        <v>0</v>
      </c>
      <c r="G388" s="73">
        <f>+'RPD DKP'!AD392</f>
        <v>190000</v>
      </c>
      <c r="H388" s="73">
        <f>+'RPD DKP'!AI392</f>
        <v>0</v>
      </c>
      <c r="I388" s="73">
        <f>+'RPD DKP'!AN392</f>
        <v>0</v>
      </c>
      <c r="J388" s="73">
        <f>+'RPD DKP'!AS392</f>
        <v>0</v>
      </c>
      <c r="K388" s="73">
        <f>+'RPD DKP'!AX392</f>
        <v>0</v>
      </c>
      <c r="L388" s="73">
        <f>+'RPD DKP'!BC392</f>
        <v>190000</v>
      </c>
      <c r="M388" s="73">
        <f>+'RPD DKP'!BH392</f>
        <v>0</v>
      </c>
      <c r="N388" s="73">
        <f>+'RPD DKP'!BM392</f>
        <v>0</v>
      </c>
      <c r="O388" s="73"/>
    </row>
    <row r="389" spans="1:15" hidden="1" outlineLevel="1" x14ac:dyDescent="0.3">
      <c r="A389" s="7"/>
      <c r="B389" s="5" t="s">
        <v>24</v>
      </c>
      <c r="C389" s="73">
        <f>+'RPD DKP'!J393</f>
        <v>0</v>
      </c>
      <c r="D389" s="73">
        <f>+'RPD DKP'!O393</f>
        <v>0</v>
      </c>
      <c r="E389" s="73">
        <f>+'RPD DKP'!T393</f>
        <v>0</v>
      </c>
      <c r="F389" s="73">
        <f>+'RPD DKP'!Y393</f>
        <v>0</v>
      </c>
      <c r="G389" s="73">
        <f>+'RPD DKP'!AD393</f>
        <v>100000</v>
      </c>
      <c r="H389" s="73">
        <f>+'RPD DKP'!AI393</f>
        <v>0</v>
      </c>
      <c r="I389" s="73">
        <f>+'RPD DKP'!AN393</f>
        <v>0</v>
      </c>
      <c r="J389" s="73">
        <f>+'RPD DKP'!AS393</f>
        <v>0</v>
      </c>
      <c r="K389" s="73">
        <f>+'RPD DKP'!AX393</f>
        <v>0</v>
      </c>
      <c r="L389" s="73">
        <f>+'RPD DKP'!BC393</f>
        <v>100000</v>
      </c>
      <c r="M389" s="73">
        <f>+'RPD DKP'!BH393</f>
        <v>0</v>
      </c>
      <c r="N389" s="73">
        <f>+'RPD DKP'!BM393</f>
        <v>0</v>
      </c>
      <c r="O389" s="73"/>
    </row>
    <row r="390" spans="1:15" hidden="1" outlineLevel="1" x14ac:dyDescent="0.3">
      <c r="A390" s="7"/>
      <c r="B390" s="5" t="s">
        <v>25</v>
      </c>
      <c r="C390" s="73">
        <f>+'RPD DKP'!J394</f>
        <v>0</v>
      </c>
      <c r="D390" s="73">
        <f>+'RPD DKP'!O394</f>
        <v>0</v>
      </c>
      <c r="E390" s="73">
        <f>+'RPD DKP'!T394</f>
        <v>0</v>
      </c>
      <c r="F390" s="73">
        <f>+'RPD DKP'!Y394</f>
        <v>0</v>
      </c>
      <c r="G390" s="73">
        <f>+'RPD DKP'!AD394</f>
        <v>187500</v>
      </c>
      <c r="H390" s="73">
        <f>+'RPD DKP'!AI394</f>
        <v>0</v>
      </c>
      <c r="I390" s="73">
        <f>+'RPD DKP'!AN394</f>
        <v>0</v>
      </c>
      <c r="J390" s="73">
        <f>+'RPD DKP'!AS394</f>
        <v>0</v>
      </c>
      <c r="K390" s="73">
        <f>+'RPD DKP'!AX394</f>
        <v>0</v>
      </c>
      <c r="L390" s="73">
        <f>+'RPD DKP'!BC394</f>
        <v>187500</v>
      </c>
      <c r="M390" s="73">
        <f>+'RPD DKP'!BH394</f>
        <v>0</v>
      </c>
      <c r="N390" s="73">
        <f>+'RPD DKP'!BM394</f>
        <v>0</v>
      </c>
      <c r="O390" s="73"/>
    </row>
    <row r="391" spans="1:15" hidden="1" outlineLevel="1" x14ac:dyDescent="0.3">
      <c r="A391" s="7"/>
      <c r="B391" s="5" t="s">
        <v>26</v>
      </c>
      <c r="C391" s="73">
        <f>+'RPD DKP'!J395</f>
        <v>0</v>
      </c>
      <c r="D391" s="73">
        <f>+'RPD DKP'!O395</f>
        <v>0</v>
      </c>
      <c r="E391" s="73">
        <f>+'RPD DKP'!T395</f>
        <v>0</v>
      </c>
      <c r="F391" s="73">
        <f>+'RPD DKP'!Y395</f>
        <v>0</v>
      </c>
      <c r="G391" s="73">
        <f>+'RPD DKP'!AD395</f>
        <v>6850000</v>
      </c>
      <c r="H391" s="73">
        <f>+'RPD DKP'!AI395</f>
        <v>0</v>
      </c>
      <c r="I391" s="73">
        <f>+'RPD DKP'!AN395</f>
        <v>0</v>
      </c>
      <c r="J391" s="73">
        <f>+'RPD DKP'!AS395</f>
        <v>0</v>
      </c>
      <c r="K391" s="73">
        <f>+'RPD DKP'!AX395</f>
        <v>0</v>
      </c>
      <c r="L391" s="73">
        <f>+'RPD DKP'!BC395</f>
        <v>6850000</v>
      </c>
      <c r="M391" s="73">
        <f>+'RPD DKP'!BH395</f>
        <v>0</v>
      </c>
      <c r="N391" s="73">
        <f>+'RPD DKP'!BM395</f>
        <v>0</v>
      </c>
      <c r="O391" s="73"/>
    </row>
    <row r="392" spans="1:15" hidden="1" outlineLevel="1" x14ac:dyDescent="0.3">
      <c r="A392" s="7"/>
      <c r="B392" s="5" t="s">
        <v>28</v>
      </c>
      <c r="C392" s="73">
        <f>+'RPD DKP'!J396</f>
        <v>0</v>
      </c>
      <c r="D392" s="73">
        <f>+'RPD DKP'!O396</f>
        <v>0</v>
      </c>
      <c r="E392" s="73">
        <f>+'RPD DKP'!T396</f>
        <v>0</v>
      </c>
      <c r="F392" s="73">
        <f>+'RPD DKP'!Y396</f>
        <v>0</v>
      </c>
      <c r="G392" s="73">
        <f>+'RPD DKP'!AD396</f>
        <v>3125000</v>
      </c>
      <c r="H392" s="73">
        <f>+'RPD DKP'!AI396</f>
        <v>0</v>
      </c>
      <c r="I392" s="73">
        <f>+'RPD DKP'!AN396</f>
        <v>0</v>
      </c>
      <c r="J392" s="73">
        <f>+'RPD DKP'!AS396</f>
        <v>0</v>
      </c>
      <c r="K392" s="73">
        <f>+'RPD DKP'!AX396</f>
        <v>0</v>
      </c>
      <c r="L392" s="73">
        <f>+'RPD DKP'!BC396</f>
        <v>3125000</v>
      </c>
      <c r="M392" s="73">
        <f>+'RPD DKP'!BH396</f>
        <v>0</v>
      </c>
      <c r="N392" s="73">
        <f>+'RPD DKP'!BM396</f>
        <v>0</v>
      </c>
      <c r="O392" s="73"/>
    </row>
    <row r="393" spans="1:15" hidden="1" outlineLevel="1" x14ac:dyDescent="0.3">
      <c r="A393" s="7"/>
      <c r="B393" s="5" t="s">
        <v>29</v>
      </c>
      <c r="C393" s="73">
        <f>+'RPD DKP'!J397</f>
        <v>0</v>
      </c>
      <c r="D393" s="73">
        <f>+'RPD DKP'!O397</f>
        <v>0</v>
      </c>
      <c r="E393" s="73">
        <f>+'RPD DKP'!T397</f>
        <v>0</v>
      </c>
      <c r="F393" s="73">
        <f>+'RPD DKP'!Y397</f>
        <v>0</v>
      </c>
      <c r="G393" s="73">
        <f>+'RPD DKP'!AD397</f>
        <v>1875000</v>
      </c>
      <c r="H393" s="73">
        <f>+'RPD DKP'!AI397</f>
        <v>0</v>
      </c>
      <c r="I393" s="73">
        <f>+'RPD DKP'!AN397</f>
        <v>0</v>
      </c>
      <c r="J393" s="73">
        <f>+'RPD DKP'!AS397</f>
        <v>0</v>
      </c>
      <c r="K393" s="73">
        <f>+'RPD DKP'!AX397</f>
        <v>0</v>
      </c>
      <c r="L393" s="73">
        <f>+'RPD DKP'!BC397</f>
        <v>1875000</v>
      </c>
      <c r="M393" s="73">
        <f>+'RPD DKP'!BH397</f>
        <v>0</v>
      </c>
      <c r="N393" s="73">
        <f>+'RPD DKP'!BM397</f>
        <v>0</v>
      </c>
      <c r="O393" s="73"/>
    </row>
    <row r="394" spans="1:15" hidden="1" outlineLevel="1" x14ac:dyDescent="0.3">
      <c r="A394" s="7"/>
      <c r="B394" s="5" t="s">
        <v>30</v>
      </c>
      <c r="C394" s="73">
        <f>+'RPD DKP'!J398</f>
        <v>0</v>
      </c>
      <c r="D394" s="73">
        <f>+'RPD DKP'!O398</f>
        <v>0</v>
      </c>
      <c r="E394" s="73">
        <f>+'RPD DKP'!T398</f>
        <v>0</v>
      </c>
      <c r="F394" s="73">
        <f>+'RPD DKP'!Y398</f>
        <v>0</v>
      </c>
      <c r="G394" s="73">
        <f>+'RPD DKP'!AD398</f>
        <v>1250000</v>
      </c>
      <c r="H394" s="73">
        <f>+'RPD DKP'!AI398</f>
        <v>0</v>
      </c>
      <c r="I394" s="73">
        <f>+'RPD DKP'!AN398</f>
        <v>0</v>
      </c>
      <c r="J394" s="73">
        <f>+'RPD DKP'!AS398</f>
        <v>0</v>
      </c>
      <c r="K394" s="73">
        <f>+'RPD DKP'!AX398</f>
        <v>0</v>
      </c>
      <c r="L394" s="73">
        <f>+'RPD DKP'!BC398</f>
        <v>1250000</v>
      </c>
      <c r="M394" s="73">
        <f>+'RPD DKP'!BH398</f>
        <v>0</v>
      </c>
      <c r="N394" s="73">
        <f>+'RPD DKP'!BM398</f>
        <v>0</v>
      </c>
      <c r="O394" s="73"/>
    </row>
    <row r="395" spans="1:15" hidden="1" outlineLevel="1" x14ac:dyDescent="0.3">
      <c r="A395" s="7"/>
      <c r="B395" s="5" t="s">
        <v>31</v>
      </c>
      <c r="C395" s="73">
        <f>+'RPD DKP'!J399</f>
        <v>0</v>
      </c>
      <c r="D395" s="73">
        <f>+'RPD DKP'!O399</f>
        <v>0</v>
      </c>
      <c r="E395" s="73">
        <f>+'RPD DKP'!T399</f>
        <v>0</v>
      </c>
      <c r="F395" s="73">
        <f>+'RPD DKP'!Y399</f>
        <v>0</v>
      </c>
      <c r="G395" s="73">
        <f>+'RPD DKP'!AD399</f>
        <v>600000</v>
      </c>
      <c r="H395" s="73">
        <f>+'RPD DKP'!AI399</f>
        <v>0</v>
      </c>
      <c r="I395" s="73">
        <f>+'RPD DKP'!AN399</f>
        <v>0</v>
      </c>
      <c r="J395" s="73">
        <f>+'RPD DKP'!AS399</f>
        <v>0</v>
      </c>
      <c r="K395" s="73">
        <f>+'RPD DKP'!AX399</f>
        <v>0</v>
      </c>
      <c r="L395" s="73">
        <f>+'RPD DKP'!BC399</f>
        <v>600000</v>
      </c>
      <c r="M395" s="73">
        <f>+'RPD DKP'!BH399</f>
        <v>0</v>
      </c>
      <c r="N395" s="73">
        <f>+'RPD DKP'!BM399</f>
        <v>0</v>
      </c>
      <c r="O395" s="73"/>
    </row>
    <row r="396" spans="1:15" collapsed="1" x14ac:dyDescent="0.3">
      <c r="A396" s="146" t="s">
        <v>60</v>
      </c>
      <c r="B396" s="146"/>
      <c r="C396" s="74">
        <f>+C9+C23+C35+C48+C62+C75+C87+C100+C114+C127+C140+C153+C166+C179+C192+C205+C219+C233+C247+C261+C275+C289+C303+C317+C330+C343+C357+C370+C383</f>
        <v>525205000</v>
      </c>
      <c r="D396" s="74">
        <f t="shared" ref="D396:N396" si="338">+D9+D23+D35+D48+D62+D75+D87+D100+D114+D127+D140+D153+D166+D179+D192+D205+D219+D233+D247+D261+D275+D289+D303+D317+D330+D343+D357+D370+D383</f>
        <v>664337500</v>
      </c>
      <c r="E396" s="74">
        <f t="shared" si="338"/>
        <v>941532500</v>
      </c>
      <c r="F396" s="74">
        <f t="shared" si="338"/>
        <v>939305000</v>
      </c>
      <c r="G396" s="74">
        <f t="shared" si="338"/>
        <v>1024890000</v>
      </c>
      <c r="H396" s="74">
        <f t="shared" si="338"/>
        <v>943760000</v>
      </c>
      <c r="I396" s="74">
        <f t="shared" si="338"/>
        <v>939305000</v>
      </c>
      <c r="J396" s="74">
        <f t="shared" si="338"/>
        <v>1009685000</v>
      </c>
      <c r="K396" s="74">
        <f t="shared" si="338"/>
        <v>941532500</v>
      </c>
      <c r="L396" s="74">
        <f t="shared" si="338"/>
        <v>928795000</v>
      </c>
      <c r="M396" s="74">
        <f t="shared" si="338"/>
        <v>597812500</v>
      </c>
      <c r="N396" s="74">
        <f t="shared" si="338"/>
        <v>484395000</v>
      </c>
      <c r="O396" s="74">
        <f>SUM(O9:O395)</f>
        <v>9940555000</v>
      </c>
    </row>
    <row r="397" spans="1:15" x14ac:dyDescent="0.3">
      <c r="O397" s="75">
        <f>SUM(C396:N396)</f>
        <v>9940555000</v>
      </c>
    </row>
  </sheetData>
  <mergeCells count="4">
    <mergeCell ref="A3:O3"/>
    <mergeCell ref="A4:O4"/>
    <mergeCell ref="A5:O5"/>
    <mergeCell ref="A396:B396"/>
  </mergeCells>
  <pageMargins left="0.34" right="0.15748031496063" top="0.74803149606299202" bottom="0.74803149606299202" header="0.31496062992126" footer="0.31496062992126"/>
  <pageSetup paperSize="5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57"/>
  <sheetViews>
    <sheetView view="pageBreakPreview" zoomScale="70" zoomScaleNormal="100" zoomScaleSheetLayoutView="70" workbookViewId="0">
      <pane xSplit="2" ySplit="3" topLeftCell="C14" activePane="bottomRight" state="frozen"/>
      <selection activeCell="Z27" sqref="Z27"/>
      <selection pane="topRight" activeCell="Z27" sqref="Z27"/>
      <selection pane="bottomLeft" activeCell="Z27" sqref="Z27"/>
      <selection pane="bottomRight" activeCell="D4" sqref="D4:AG40"/>
    </sheetView>
  </sheetViews>
  <sheetFormatPr defaultColWidth="11" defaultRowHeight="15.6" x14ac:dyDescent="0.3"/>
  <cols>
    <col min="1" max="1" width="6.69921875" style="12" customWidth="1"/>
    <col min="2" max="2" width="13.3984375" style="12" customWidth="1"/>
    <col min="3" max="3" width="9.69921875" style="12" customWidth="1"/>
    <col min="4" max="33" width="4.5" customWidth="1"/>
    <col min="34" max="34" width="11" style="12"/>
  </cols>
  <sheetData>
    <row r="1" spans="1:35" ht="17.399999999999999" x14ac:dyDescent="0.3">
      <c r="A1" s="214" t="s">
        <v>218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5" ht="48" customHeight="1" x14ac:dyDescent="0.3">
      <c r="A2" s="190" t="s">
        <v>3</v>
      </c>
      <c r="B2" s="190" t="s">
        <v>118</v>
      </c>
      <c r="C2" s="190" t="s">
        <v>119</v>
      </c>
      <c r="D2" s="13" t="s">
        <v>120</v>
      </c>
      <c r="E2" s="13" t="s">
        <v>121</v>
      </c>
      <c r="F2" s="13" t="s">
        <v>122</v>
      </c>
      <c r="G2" s="13" t="s">
        <v>123</v>
      </c>
      <c r="H2" s="13" t="s">
        <v>124</v>
      </c>
      <c r="I2" s="13" t="s">
        <v>125</v>
      </c>
      <c r="J2" s="13" t="s">
        <v>126</v>
      </c>
      <c r="K2" s="13" t="s">
        <v>120</v>
      </c>
      <c r="L2" s="13" t="s">
        <v>121</v>
      </c>
      <c r="M2" s="13" t="s">
        <v>122</v>
      </c>
      <c r="N2" s="13" t="s">
        <v>123</v>
      </c>
      <c r="O2" s="13" t="s">
        <v>124</v>
      </c>
      <c r="P2" s="13" t="s">
        <v>125</v>
      </c>
      <c r="Q2" s="13" t="s">
        <v>126</v>
      </c>
      <c r="R2" s="13" t="s">
        <v>120</v>
      </c>
      <c r="S2" s="13" t="s">
        <v>121</v>
      </c>
      <c r="T2" s="13" t="s">
        <v>122</v>
      </c>
      <c r="U2" s="13" t="s">
        <v>123</v>
      </c>
      <c r="V2" s="13" t="s">
        <v>124</v>
      </c>
      <c r="W2" s="13" t="s">
        <v>125</v>
      </c>
      <c r="X2" s="13" t="s">
        <v>126</v>
      </c>
      <c r="Y2" s="13" t="s">
        <v>120</v>
      </c>
      <c r="Z2" s="13" t="s">
        <v>121</v>
      </c>
      <c r="AA2" s="13" t="s">
        <v>122</v>
      </c>
      <c r="AB2" s="13" t="s">
        <v>123</v>
      </c>
      <c r="AC2" s="13" t="s">
        <v>124</v>
      </c>
      <c r="AD2" s="13" t="s">
        <v>125</v>
      </c>
      <c r="AE2" s="13" t="s">
        <v>126</v>
      </c>
      <c r="AF2" s="13" t="s">
        <v>120</v>
      </c>
      <c r="AG2" s="13" t="s">
        <v>121</v>
      </c>
      <c r="AH2" s="36" t="s">
        <v>127</v>
      </c>
    </row>
    <row r="3" spans="1:35" x14ac:dyDescent="0.3">
      <c r="A3" s="191"/>
      <c r="B3" s="191"/>
      <c r="C3" s="191"/>
      <c r="D3" s="35">
        <v>1</v>
      </c>
      <c r="E3" s="91">
        <v>2</v>
      </c>
      <c r="F3" s="37">
        <v>3</v>
      </c>
      <c r="G3" s="37">
        <v>4</v>
      </c>
      <c r="H3" s="37">
        <v>5</v>
      </c>
      <c r="I3" s="37">
        <v>6</v>
      </c>
      <c r="J3" s="91">
        <v>7</v>
      </c>
      <c r="K3" s="37">
        <v>8</v>
      </c>
      <c r="L3" s="91">
        <v>9</v>
      </c>
      <c r="M3" s="37">
        <v>10</v>
      </c>
      <c r="N3" s="37">
        <v>11</v>
      </c>
      <c r="O3" s="37">
        <v>12</v>
      </c>
      <c r="P3" s="37">
        <v>13</v>
      </c>
      <c r="Q3" s="37">
        <v>14</v>
      </c>
      <c r="R3" s="37">
        <v>15</v>
      </c>
      <c r="S3" s="91">
        <v>16</v>
      </c>
      <c r="T3" s="91">
        <v>17</v>
      </c>
      <c r="U3" s="91">
        <v>18</v>
      </c>
      <c r="V3" s="91">
        <v>19</v>
      </c>
      <c r="W3" s="91">
        <v>20</v>
      </c>
      <c r="X3" s="91">
        <v>21</v>
      </c>
      <c r="Y3" s="91">
        <v>22</v>
      </c>
      <c r="Z3" s="91">
        <v>23</v>
      </c>
      <c r="AA3" s="91">
        <v>24</v>
      </c>
      <c r="AB3" s="91">
        <v>25</v>
      </c>
      <c r="AC3" s="91">
        <v>26</v>
      </c>
      <c r="AD3" s="91">
        <v>27</v>
      </c>
      <c r="AE3" s="91">
        <v>28</v>
      </c>
      <c r="AF3" s="91">
        <v>29</v>
      </c>
      <c r="AG3" s="91">
        <v>30</v>
      </c>
      <c r="AH3" s="38"/>
    </row>
    <row r="4" spans="1:35" x14ac:dyDescent="0.3">
      <c r="A4" s="19">
        <v>1</v>
      </c>
      <c r="B4" s="41" t="s">
        <v>128</v>
      </c>
      <c r="C4" s="19">
        <v>12</v>
      </c>
      <c r="D4" s="200" t="s">
        <v>260</v>
      </c>
      <c r="E4" s="184"/>
      <c r="F4" s="184"/>
      <c r="G4" s="184"/>
      <c r="H4" s="18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39"/>
    </row>
    <row r="5" spans="1:35" x14ac:dyDescent="0.3">
      <c r="A5" s="5"/>
      <c r="B5" s="5"/>
      <c r="C5" s="19">
        <v>13</v>
      </c>
      <c r="D5" s="14"/>
      <c r="E5" s="14"/>
      <c r="F5" s="200" t="s">
        <v>179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2">
        <v>9</v>
      </c>
      <c r="AI5" t="s">
        <v>122</v>
      </c>
    </row>
    <row r="6" spans="1:35" x14ac:dyDescent="0.3">
      <c r="A6" s="19">
        <v>2</v>
      </c>
      <c r="B6" s="41" t="s">
        <v>145</v>
      </c>
      <c r="C6" s="19">
        <v>12</v>
      </c>
      <c r="D6" s="189" t="s">
        <v>178</v>
      </c>
      <c r="E6" s="201"/>
      <c r="F6" s="20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5" x14ac:dyDescent="0.3">
      <c r="C7" s="19">
        <v>13</v>
      </c>
      <c r="D7" s="14"/>
      <c r="E7" s="14"/>
      <c r="F7" s="5"/>
      <c r="G7" s="5"/>
      <c r="H7" s="14"/>
      <c r="I7" s="201" t="s">
        <v>179</v>
      </c>
      <c r="J7" s="201"/>
      <c r="K7" s="201"/>
      <c r="L7" s="14"/>
      <c r="M7" s="5"/>
      <c r="N7" s="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2">
        <v>2</v>
      </c>
      <c r="AI7" t="s">
        <v>122</v>
      </c>
    </row>
    <row r="8" spans="1:35" x14ac:dyDescent="0.3">
      <c r="A8" s="19"/>
      <c r="B8" s="41"/>
      <c r="C8" s="19">
        <v>14</v>
      </c>
      <c r="D8" s="14"/>
      <c r="E8" s="14"/>
      <c r="F8" s="14"/>
      <c r="G8" s="14"/>
      <c r="H8" s="14"/>
      <c r="I8" s="14"/>
      <c r="J8" s="14"/>
      <c r="K8" s="14"/>
      <c r="L8" s="14"/>
      <c r="M8" s="5"/>
      <c r="N8" s="5"/>
      <c r="O8" s="14"/>
      <c r="P8" s="14"/>
      <c r="Q8" s="201" t="s">
        <v>180</v>
      </c>
      <c r="R8" s="20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5" x14ac:dyDescent="0.3">
      <c r="A9" s="19">
        <v>3</v>
      </c>
      <c r="B9" s="41" t="s">
        <v>132</v>
      </c>
      <c r="C9" s="19">
        <v>12</v>
      </c>
      <c r="D9" s="15"/>
      <c r="E9" s="14"/>
      <c r="F9" s="14"/>
      <c r="G9" s="14"/>
      <c r="H9" s="211" t="s">
        <v>178</v>
      </c>
      <c r="I9" s="182"/>
      <c r="J9" s="182"/>
      <c r="K9" s="182"/>
      <c r="L9" s="14"/>
      <c r="M9" s="1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12">
        <v>3</v>
      </c>
      <c r="AI9" t="s">
        <v>124</v>
      </c>
    </row>
    <row r="10" spans="1:35" x14ac:dyDescent="0.3">
      <c r="A10" s="19"/>
      <c r="B10" s="41"/>
      <c r="C10" s="19">
        <v>13</v>
      </c>
      <c r="D10" s="15"/>
      <c r="E10" s="14"/>
      <c r="F10" s="14"/>
      <c r="G10" s="14"/>
      <c r="H10" s="5"/>
      <c r="I10" s="5"/>
      <c r="J10" s="14"/>
      <c r="K10" s="14"/>
      <c r="L10" s="14"/>
      <c r="M10" s="14"/>
      <c r="N10" s="24"/>
      <c r="O10" s="211" t="s">
        <v>179</v>
      </c>
      <c r="P10" s="211"/>
      <c r="Q10" s="211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5" x14ac:dyDescent="0.3">
      <c r="A11" s="19">
        <v>4</v>
      </c>
      <c r="B11" s="41" t="s">
        <v>142</v>
      </c>
      <c r="C11" s="19">
        <v>13</v>
      </c>
      <c r="D11" s="14"/>
      <c r="E11" s="14"/>
      <c r="F11" s="194" t="s">
        <v>179</v>
      </c>
      <c r="G11" s="194"/>
      <c r="H11" s="194"/>
      <c r="I11" s="194"/>
      <c r="J11" s="194"/>
      <c r="K11" s="194"/>
      <c r="L11" s="14"/>
      <c r="M11" s="5"/>
      <c r="N11" s="5"/>
      <c r="O11" s="5"/>
      <c r="P11" s="5"/>
      <c r="Q11" s="5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2">
        <v>5</v>
      </c>
      <c r="AI11" t="s">
        <v>122</v>
      </c>
    </row>
    <row r="12" spans="1:35" x14ac:dyDescent="0.3">
      <c r="A12" s="19"/>
      <c r="B12" s="41"/>
      <c r="C12" s="19">
        <v>14</v>
      </c>
      <c r="D12" s="14"/>
      <c r="E12" s="14"/>
      <c r="F12" s="14"/>
      <c r="G12" s="5"/>
      <c r="H12" s="5"/>
      <c r="I12" s="5"/>
      <c r="J12" s="5"/>
      <c r="K12" s="5"/>
      <c r="L12" s="14"/>
      <c r="M12" s="194" t="s">
        <v>180</v>
      </c>
      <c r="N12" s="194"/>
      <c r="O12" s="194"/>
      <c r="P12" s="194"/>
      <c r="Q12" s="19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5" x14ac:dyDescent="0.3">
      <c r="A13" s="19">
        <v>5</v>
      </c>
      <c r="B13" s="41" t="s">
        <v>133</v>
      </c>
      <c r="C13" s="19">
        <v>13</v>
      </c>
      <c r="D13" s="14"/>
      <c r="E13" s="14"/>
      <c r="F13" s="181" t="s">
        <v>179</v>
      </c>
      <c r="G13" s="181"/>
      <c r="H13" s="181"/>
      <c r="I13" s="181"/>
      <c r="J13" s="5"/>
      <c r="K13" s="14"/>
      <c r="L13" s="14"/>
      <c r="M13" s="5"/>
      <c r="N13" s="5"/>
      <c r="O13" s="5"/>
      <c r="P13" s="5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2">
        <v>4</v>
      </c>
      <c r="AI13" t="s">
        <v>122</v>
      </c>
    </row>
    <row r="14" spans="1:35" x14ac:dyDescent="0.3">
      <c r="A14" s="19"/>
      <c r="B14" s="41"/>
      <c r="C14" s="19">
        <v>14</v>
      </c>
      <c r="D14" s="14"/>
      <c r="E14" s="14"/>
      <c r="F14" s="5"/>
      <c r="G14" s="5"/>
      <c r="H14" s="5"/>
      <c r="I14" s="5"/>
      <c r="J14" s="5"/>
      <c r="K14" s="14"/>
      <c r="L14" s="14"/>
      <c r="M14" s="181" t="s">
        <v>180</v>
      </c>
      <c r="N14" s="181"/>
      <c r="O14" s="181"/>
      <c r="P14" s="181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5" x14ac:dyDescent="0.3">
      <c r="A15" s="19">
        <v>6</v>
      </c>
      <c r="B15" s="41" t="s">
        <v>143</v>
      </c>
      <c r="C15" s="19">
        <v>13</v>
      </c>
      <c r="D15" s="14"/>
      <c r="E15" s="14"/>
      <c r="F15" s="5"/>
      <c r="G15" s="5"/>
      <c r="H15" s="5"/>
      <c r="I15" s="5"/>
      <c r="J15" s="5"/>
      <c r="K15" s="20" t="s">
        <v>179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5" x14ac:dyDescent="0.3">
      <c r="C16" s="21">
        <v>14</v>
      </c>
      <c r="D16" s="15"/>
      <c r="E16" s="14"/>
      <c r="F16" s="14"/>
      <c r="G16" s="14"/>
      <c r="H16" s="14"/>
      <c r="I16" s="14"/>
      <c r="J16" s="14"/>
      <c r="K16" s="24"/>
      <c r="L16" s="14"/>
      <c r="M16" s="14"/>
      <c r="N16" s="14"/>
      <c r="O16" s="14"/>
      <c r="P16" s="14"/>
      <c r="Q16" s="20" t="s">
        <v>180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2">
        <v>1</v>
      </c>
      <c r="AI16" t="s">
        <v>126</v>
      </c>
    </row>
    <row r="17" spans="1:35" x14ac:dyDescent="0.3">
      <c r="A17" s="19">
        <v>7</v>
      </c>
      <c r="B17" s="41" t="s">
        <v>134</v>
      </c>
      <c r="C17" s="19">
        <v>12</v>
      </c>
      <c r="D17" s="103" t="s">
        <v>260</v>
      </c>
      <c r="E17" s="14"/>
      <c r="F17" s="5"/>
      <c r="G17" s="5"/>
      <c r="H17" s="5"/>
      <c r="I17" s="5"/>
      <c r="J17" s="5"/>
      <c r="K17" s="5"/>
      <c r="L17" s="5"/>
      <c r="M17" s="14"/>
      <c r="N17" s="18"/>
      <c r="O17" s="18"/>
      <c r="P17" s="18"/>
      <c r="Q17" s="18"/>
      <c r="R17" s="18"/>
      <c r="S17" s="18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2">
        <v>6</v>
      </c>
      <c r="AI17" t="s">
        <v>122</v>
      </c>
    </row>
    <row r="18" spans="1:35" x14ac:dyDescent="0.3">
      <c r="A18" s="19"/>
      <c r="B18" s="41"/>
      <c r="C18" s="19">
        <v>13</v>
      </c>
      <c r="D18" s="14"/>
      <c r="E18" s="14"/>
      <c r="F18" s="176" t="s">
        <v>179</v>
      </c>
      <c r="G18" s="176"/>
      <c r="H18" s="176"/>
      <c r="I18" s="176"/>
      <c r="J18" s="176"/>
      <c r="K18" s="176"/>
      <c r="L18" s="176"/>
      <c r="M18" s="176"/>
      <c r="N18" s="18"/>
      <c r="O18" s="18"/>
      <c r="P18" s="18"/>
      <c r="Q18" s="18"/>
      <c r="R18" s="18"/>
      <c r="S18" s="18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5" x14ac:dyDescent="0.3">
      <c r="A19" s="19">
        <v>8</v>
      </c>
      <c r="B19" s="41" t="s">
        <v>147</v>
      </c>
      <c r="C19" s="19">
        <v>6</v>
      </c>
      <c r="D19" s="212" t="s">
        <v>170</v>
      </c>
      <c r="E19" s="212"/>
      <c r="F19" s="212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8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5" x14ac:dyDescent="0.3">
      <c r="C20" s="19">
        <v>7</v>
      </c>
      <c r="D20" s="14"/>
      <c r="E20" s="14"/>
      <c r="F20" s="212" t="s">
        <v>173</v>
      </c>
      <c r="G20" s="212"/>
      <c r="H20" s="212"/>
      <c r="I20" s="212"/>
      <c r="J20" s="212"/>
      <c r="K20" s="212"/>
      <c r="L20" s="212"/>
      <c r="M20" s="212"/>
      <c r="N20" s="212"/>
      <c r="O20" s="5"/>
      <c r="P20" s="5"/>
      <c r="Q20" s="5"/>
      <c r="R20" s="5"/>
      <c r="S20" s="5"/>
      <c r="T20" s="5"/>
      <c r="U20" s="5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2">
        <v>7</v>
      </c>
      <c r="AI20" t="s">
        <v>122</v>
      </c>
    </row>
    <row r="21" spans="1:35" x14ac:dyDescent="0.3">
      <c r="A21" s="19">
        <v>9</v>
      </c>
      <c r="B21" s="41" t="s">
        <v>137</v>
      </c>
      <c r="C21" s="19">
        <v>4</v>
      </c>
      <c r="D21" s="14"/>
      <c r="E21" s="14"/>
      <c r="F21" s="5"/>
      <c r="G21" s="227" t="s">
        <v>168</v>
      </c>
      <c r="H21" s="227"/>
      <c r="I21" s="227"/>
      <c r="J21" s="227"/>
      <c r="K21" s="227"/>
      <c r="L21" s="227"/>
      <c r="M21" s="227"/>
      <c r="N21" s="227"/>
      <c r="O21" s="227"/>
      <c r="P21" s="227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14"/>
      <c r="AE21" s="14"/>
      <c r="AF21" s="14"/>
      <c r="AG21" s="14"/>
      <c r="AH21" s="12">
        <v>8</v>
      </c>
      <c r="AI21" t="s">
        <v>122</v>
      </c>
    </row>
    <row r="22" spans="1:35" x14ac:dyDescent="0.3">
      <c r="A22" s="19">
        <v>10</v>
      </c>
      <c r="B22" s="41" t="s">
        <v>135</v>
      </c>
      <c r="C22" s="19">
        <v>4</v>
      </c>
      <c r="D22" s="14"/>
      <c r="E22" s="14"/>
      <c r="F22" s="14"/>
      <c r="G22" s="5"/>
      <c r="H22" s="5"/>
      <c r="I22" s="5"/>
      <c r="J22" s="5"/>
      <c r="K22" s="14"/>
      <c r="L22" s="14"/>
      <c r="M22" s="196" t="s">
        <v>168</v>
      </c>
      <c r="N22" s="196"/>
      <c r="O22" s="196"/>
      <c r="P22" s="196"/>
      <c r="Q22" s="18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2">
        <v>4</v>
      </c>
      <c r="AI22" t="s">
        <v>122</v>
      </c>
    </row>
    <row r="23" spans="1:35" x14ac:dyDescent="0.3">
      <c r="A23" s="19">
        <v>11</v>
      </c>
      <c r="B23" s="41" t="s">
        <v>136</v>
      </c>
      <c r="C23" s="19">
        <v>4</v>
      </c>
      <c r="D23" s="14"/>
      <c r="E23" s="14"/>
      <c r="F23" s="189" t="s">
        <v>168</v>
      </c>
      <c r="G23" s="189"/>
      <c r="H23" s="189"/>
      <c r="I23" s="189"/>
      <c r="J23" s="189"/>
      <c r="K23" s="189"/>
      <c r="L23" s="189"/>
      <c r="M23" s="189"/>
      <c r="N23" s="189"/>
      <c r="O23" s="189"/>
      <c r="P23" s="18"/>
      <c r="Q23" s="18"/>
      <c r="R23" s="5"/>
      <c r="S23" s="5"/>
      <c r="T23" s="5"/>
      <c r="U23" s="5"/>
      <c r="V23" s="5"/>
      <c r="W23" s="5"/>
      <c r="X23" s="5"/>
      <c r="Y23" s="5"/>
      <c r="Z23" s="5"/>
      <c r="AA23" s="14"/>
      <c r="AB23" s="14"/>
      <c r="AC23" s="5"/>
      <c r="AD23" s="5"/>
      <c r="AE23" s="5"/>
      <c r="AF23" s="5"/>
      <c r="AG23" s="5"/>
      <c r="AH23" s="12">
        <v>8</v>
      </c>
      <c r="AI23" t="s">
        <v>122</v>
      </c>
    </row>
    <row r="24" spans="1:35" x14ac:dyDescent="0.3">
      <c r="A24" s="19">
        <v>12</v>
      </c>
      <c r="B24" s="41" t="s">
        <v>138</v>
      </c>
      <c r="C24" s="19">
        <v>7</v>
      </c>
      <c r="D24" s="14"/>
      <c r="E24" s="14"/>
      <c r="F24" s="193" t="s">
        <v>173</v>
      </c>
      <c r="G24" s="193"/>
      <c r="H24" s="193"/>
      <c r="I24" s="193"/>
      <c r="J24" s="193"/>
      <c r="K24" s="193"/>
      <c r="L24" s="14"/>
      <c r="M24" s="5"/>
      <c r="N24" s="5"/>
      <c r="O24" s="5"/>
      <c r="P24" s="5"/>
      <c r="Q24" s="5"/>
      <c r="R24" s="5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2">
        <v>5</v>
      </c>
      <c r="AI24" t="s">
        <v>122</v>
      </c>
    </row>
    <row r="25" spans="1:35" x14ac:dyDescent="0.3">
      <c r="A25" s="19">
        <v>13</v>
      </c>
      <c r="B25" s="41" t="s">
        <v>139</v>
      </c>
      <c r="C25" s="19">
        <v>7</v>
      </c>
      <c r="D25" s="14"/>
      <c r="E25" s="14"/>
      <c r="F25" s="5"/>
      <c r="G25" s="5"/>
      <c r="H25" s="5"/>
      <c r="I25" s="14"/>
      <c r="J25" s="14"/>
      <c r="K25" s="5"/>
      <c r="L25" s="14"/>
      <c r="M25" s="180" t="s">
        <v>173</v>
      </c>
      <c r="N25" s="180"/>
      <c r="O25" s="180"/>
      <c r="P25" s="18"/>
      <c r="Q25" s="15"/>
      <c r="R25" s="15"/>
      <c r="S25" s="15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2">
        <v>3</v>
      </c>
      <c r="AI25" t="s">
        <v>122</v>
      </c>
    </row>
    <row r="26" spans="1:35" x14ac:dyDescent="0.3">
      <c r="A26" s="19">
        <v>14</v>
      </c>
      <c r="B26" s="41" t="s">
        <v>140</v>
      </c>
      <c r="C26" s="19">
        <v>6</v>
      </c>
      <c r="D26" s="14"/>
      <c r="E26" s="14"/>
      <c r="F26" s="5"/>
      <c r="G26" s="5"/>
      <c r="H26" s="5"/>
      <c r="I26" s="5"/>
      <c r="J26" s="5"/>
      <c r="K26" s="5"/>
      <c r="L26" s="14"/>
      <c r="M26" s="178" t="s">
        <v>170</v>
      </c>
      <c r="N26" s="179"/>
      <c r="O26" s="179"/>
      <c r="P26" s="179"/>
      <c r="Q26" s="179"/>
      <c r="R26" s="18"/>
      <c r="S26" s="15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2">
        <v>5</v>
      </c>
      <c r="AI26" t="s">
        <v>122</v>
      </c>
    </row>
    <row r="27" spans="1:35" x14ac:dyDescent="0.3">
      <c r="A27" s="19">
        <v>15</v>
      </c>
      <c r="B27" s="41" t="s">
        <v>141</v>
      </c>
      <c r="C27" s="19">
        <v>4</v>
      </c>
      <c r="D27" s="104" t="s">
        <v>237</v>
      </c>
      <c r="E27" s="14"/>
      <c r="F27" s="14"/>
      <c r="G27" s="14"/>
      <c r="H27" s="14"/>
      <c r="I27" s="5"/>
      <c r="J27" s="5"/>
      <c r="K27" s="5"/>
      <c r="L27" s="5"/>
      <c r="M27" s="14"/>
      <c r="N27" s="15"/>
      <c r="O27" s="15"/>
      <c r="P27" s="18"/>
      <c r="Q27" s="18"/>
      <c r="R27" s="18"/>
      <c r="S27" s="18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2">
        <v>4</v>
      </c>
      <c r="AI27" t="s">
        <v>124</v>
      </c>
    </row>
    <row r="28" spans="1:35" x14ac:dyDescent="0.3">
      <c r="A28" s="19"/>
      <c r="B28" s="41"/>
      <c r="C28" s="19">
        <v>5</v>
      </c>
      <c r="D28" s="14"/>
      <c r="E28" s="14"/>
      <c r="F28" s="14"/>
      <c r="G28" s="14"/>
      <c r="H28" s="5"/>
      <c r="I28" s="5"/>
      <c r="J28" s="5"/>
      <c r="K28" s="5"/>
      <c r="L28" s="5"/>
      <c r="M28" s="5"/>
      <c r="N28" s="5"/>
      <c r="O28" s="213" t="s">
        <v>169</v>
      </c>
      <c r="P28" s="213"/>
      <c r="Q28" s="213"/>
      <c r="R28" s="213"/>
      <c r="S28" s="18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5" x14ac:dyDescent="0.3">
      <c r="A29" s="19">
        <v>16</v>
      </c>
      <c r="B29" s="41" t="s">
        <v>144</v>
      </c>
      <c r="C29" s="19">
        <v>7</v>
      </c>
      <c r="D29" s="14"/>
      <c r="E29" s="14"/>
      <c r="F29" s="5"/>
      <c r="G29" s="5"/>
      <c r="H29" s="5"/>
      <c r="I29" s="5"/>
      <c r="J29" s="14"/>
      <c r="K29" s="14"/>
      <c r="L29" s="14"/>
      <c r="M29" s="192" t="s">
        <v>173</v>
      </c>
      <c r="N29" s="192"/>
      <c r="O29" s="192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2">
        <v>3</v>
      </c>
      <c r="AI29" t="s">
        <v>122</v>
      </c>
    </row>
    <row r="30" spans="1:35" x14ac:dyDescent="0.3">
      <c r="A30" s="19">
        <v>17</v>
      </c>
      <c r="B30" s="41" t="s">
        <v>146</v>
      </c>
      <c r="C30" s="19">
        <v>7</v>
      </c>
      <c r="D30" s="14"/>
      <c r="E30" s="14"/>
      <c r="F30" s="168" t="s">
        <v>173</v>
      </c>
      <c r="G30" s="169"/>
      <c r="H30" s="169"/>
      <c r="I30" s="169"/>
      <c r="J30" s="5"/>
      <c r="K30" s="14"/>
      <c r="L30" s="14"/>
      <c r="M30" s="14"/>
      <c r="N30" s="18"/>
      <c r="O30" s="18"/>
      <c r="P30" s="5"/>
      <c r="Q30" s="5"/>
      <c r="R30" s="5"/>
      <c r="S30" s="5"/>
      <c r="T30" s="5"/>
      <c r="U30" s="5"/>
      <c r="V30" s="5"/>
      <c r="W30" s="5"/>
      <c r="X30" s="14"/>
      <c r="Y30" s="14"/>
      <c r="Z30" s="14"/>
      <c r="AA30" s="14"/>
      <c r="AB30" s="14"/>
      <c r="AC30" s="5"/>
      <c r="AD30" s="5"/>
      <c r="AE30" s="14"/>
      <c r="AF30" s="14"/>
      <c r="AG30" s="14"/>
      <c r="AH30" s="12">
        <v>4</v>
      </c>
      <c r="AI30" t="s">
        <v>122</v>
      </c>
    </row>
    <row r="31" spans="1:35" x14ac:dyDescent="0.3">
      <c r="A31" s="19">
        <v>18</v>
      </c>
      <c r="B31" s="41" t="s">
        <v>148</v>
      </c>
      <c r="C31" s="19">
        <v>4</v>
      </c>
      <c r="D31" s="14"/>
      <c r="E31" s="14"/>
      <c r="F31" s="14"/>
      <c r="G31" s="5"/>
      <c r="H31" s="5"/>
      <c r="I31" s="5"/>
      <c r="J31" s="14"/>
      <c r="K31" s="14"/>
      <c r="L31" s="14"/>
      <c r="M31" s="40" t="s">
        <v>168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2">
        <v>1</v>
      </c>
      <c r="AI31" t="s">
        <v>122</v>
      </c>
    </row>
    <row r="32" spans="1:35" x14ac:dyDescent="0.3">
      <c r="A32" s="19">
        <v>19</v>
      </c>
      <c r="B32" s="41" t="s">
        <v>149</v>
      </c>
      <c r="C32" s="19">
        <v>4</v>
      </c>
      <c r="D32" s="14"/>
      <c r="E32" s="14"/>
      <c r="F32" s="14"/>
      <c r="G32" s="5"/>
      <c r="H32" s="5"/>
      <c r="I32" s="5"/>
      <c r="J32" s="14"/>
      <c r="K32" s="14"/>
      <c r="L32" s="14"/>
      <c r="M32" s="14"/>
      <c r="N32" s="203" t="s">
        <v>168</v>
      </c>
      <c r="O32" s="203"/>
      <c r="P32" s="5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2">
        <v>2</v>
      </c>
      <c r="AI32" t="s">
        <v>123</v>
      </c>
    </row>
    <row r="33" spans="1:36" x14ac:dyDescent="0.3">
      <c r="A33" s="19">
        <v>20</v>
      </c>
      <c r="B33" s="41" t="s">
        <v>150</v>
      </c>
      <c r="C33" s="19">
        <v>7</v>
      </c>
      <c r="D33" s="14"/>
      <c r="E33" s="14"/>
      <c r="F33" s="14"/>
      <c r="G33" s="5"/>
      <c r="H33" s="5"/>
      <c r="I33" s="5"/>
      <c r="J33" s="5"/>
      <c r="K33" s="5"/>
      <c r="L33" s="14"/>
      <c r="M33" s="205" t="s">
        <v>173</v>
      </c>
      <c r="N33" s="175"/>
      <c r="O33" s="175"/>
      <c r="P33" s="175"/>
      <c r="Q33" s="175"/>
      <c r="R33" s="5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2">
        <v>5</v>
      </c>
      <c r="AI33" t="s">
        <v>122</v>
      </c>
    </row>
    <row r="34" spans="1:36" x14ac:dyDescent="0.3">
      <c r="A34" s="19">
        <v>21</v>
      </c>
      <c r="B34" s="41" t="s">
        <v>151</v>
      </c>
      <c r="C34" s="21">
        <v>4</v>
      </c>
      <c r="D34" s="15"/>
      <c r="E34" s="15"/>
      <c r="F34" s="15"/>
      <c r="G34" s="18"/>
      <c r="H34" s="18"/>
      <c r="I34" s="18"/>
      <c r="J34" s="18"/>
      <c r="K34" s="14"/>
      <c r="L34" s="14"/>
      <c r="M34" s="170" t="s">
        <v>237</v>
      </c>
      <c r="N34" s="170"/>
      <c r="O34" s="170"/>
      <c r="P34" s="170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2">
        <v>4</v>
      </c>
      <c r="AI34" t="s">
        <v>122</v>
      </c>
    </row>
    <row r="35" spans="1:36" x14ac:dyDescent="0.3">
      <c r="A35" s="19">
        <v>22</v>
      </c>
      <c r="B35" s="22" t="s">
        <v>152</v>
      </c>
      <c r="C35" s="1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5"/>
      <c r="O35" s="5" t="s">
        <v>291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15"/>
      <c r="AB35" s="15"/>
      <c r="AC35" s="5"/>
      <c r="AD35" s="5"/>
      <c r="AE35" s="5"/>
      <c r="AF35" s="5"/>
      <c r="AG35" s="5"/>
      <c r="AH35" s="12" t="s">
        <v>153</v>
      </c>
    </row>
    <row r="36" spans="1:36" x14ac:dyDescent="0.3">
      <c r="A36" s="19">
        <v>23</v>
      </c>
      <c r="B36" s="22" t="s">
        <v>154</v>
      </c>
      <c r="C36" s="19">
        <v>4</v>
      </c>
      <c r="D36" s="15"/>
      <c r="E36" s="15"/>
      <c r="F36" s="204" t="s">
        <v>168</v>
      </c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4"/>
      <c r="V36" s="24"/>
      <c r="W36" s="24"/>
      <c r="X36" s="24"/>
      <c r="Y36" s="24"/>
      <c r="Z36" s="24"/>
      <c r="AA36" s="15"/>
      <c r="AB36" s="15"/>
      <c r="AC36" s="24"/>
      <c r="AD36" s="24"/>
      <c r="AE36" s="24"/>
      <c r="AF36" s="24"/>
      <c r="AG36" s="24"/>
      <c r="AH36" s="12" t="s">
        <v>155</v>
      </c>
      <c r="AI36" t="s">
        <v>122</v>
      </c>
    </row>
    <row r="37" spans="1:36" x14ac:dyDescent="0.3">
      <c r="A37" s="19">
        <v>24</v>
      </c>
      <c r="B37" s="22" t="s">
        <v>156</v>
      </c>
      <c r="C37" s="19">
        <v>3</v>
      </c>
      <c r="D37" s="167" t="s">
        <v>171</v>
      </c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2" t="s">
        <v>157</v>
      </c>
      <c r="AI37" t="s">
        <v>122</v>
      </c>
    </row>
    <row r="38" spans="1:36" x14ac:dyDescent="0.3">
      <c r="A38" s="19"/>
      <c r="B38" s="22"/>
      <c r="C38" s="19">
        <v>4</v>
      </c>
      <c r="D38" s="15"/>
      <c r="E38" s="15"/>
      <c r="F38" s="167" t="s">
        <v>168</v>
      </c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J38" s="97" t="s">
        <v>239</v>
      </c>
    </row>
    <row r="39" spans="1:36" x14ac:dyDescent="0.3">
      <c r="A39" s="19">
        <v>25</v>
      </c>
      <c r="B39" s="22" t="s">
        <v>158</v>
      </c>
      <c r="C39" s="19">
        <v>3</v>
      </c>
      <c r="D39" s="167" t="s">
        <v>171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2" t="s">
        <v>157</v>
      </c>
      <c r="AI39" t="s">
        <v>122</v>
      </c>
    </row>
    <row r="40" spans="1:36" x14ac:dyDescent="0.3">
      <c r="A40" s="19"/>
      <c r="B40" s="22"/>
      <c r="C40" s="19">
        <v>4</v>
      </c>
      <c r="D40" s="15"/>
      <c r="E40" s="15"/>
      <c r="F40" s="167" t="s">
        <v>168</v>
      </c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J40" s="97" t="s">
        <v>239</v>
      </c>
    </row>
    <row r="41" spans="1:36" x14ac:dyDescent="0.3">
      <c r="A41" s="19">
        <v>26</v>
      </c>
      <c r="B41" s="22" t="s">
        <v>159</v>
      </c>
      <c r="C41" s="19">
        <v>3</v>
      </c>
      <c r="D41" s="197" t="s">
        <v>171</v>
      </c>
      <c r="E41" s="198"/>
      <c r="F41" s="198"/>
      <c r="G41" s="199"/>
      <c r="H41" s="18"/>
      <c r="I41" s="18"/>
      <c r="J41" s="18"/>
      <c r="K41" s="18"/>
      <c r="L41" s="18"/>
      <c r="M41" s="15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2" t="s">
        <v>160</v>
      </c>
      <c r="AI41" t="s">
        <v>122</v>
      </c>
    </row>
    <row r="42" spans="1:36" x14ac:dyDescent="0.3">
      <c r="A42" s="19"/>
      <c r="B42" s="22"/>
      <c r="C42" s="19">
        <v>4</v>
      </c>
      <c r="D42" s="15"/>
      <c r="E42" s="15"/>
      <c r="F42" s="166" t="s">
        <v>168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J42" s="97" t="s">
        <v>240</v>
      </c>
    </row>
    <row r="43" spans="1:36" x14ac:dyDescent="0.3">
      <c r="A43" s="19">
        <v>27</v>
      </c>
      <c r="B43" s="22" t="s">
        <v>161</v>
      </c>
      <c r="C43" s="19">
        <v>3</v>
      </c>
      <c r="D43" s="197" t="s">
        <v>171</v>
      </c>
      <c r="E43" s="198"/>
      <c r="F43" s="198"/>
      <c r="G43" s="199"/>
      <c r="H43" s="18"/>
      <c r="I43" s="18"/>
      <c r="J43" s="18"/>
      <c r="K43" s="18"/>
      <c r="L43" s="18"/>
      <c r="M43" s="15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2" t="s">
        <v>160</v>
      </c>
      <c r="AI43" t="s">
        <v>122</v>
      </c>
    </row>
    <row r="44" spans="1:36" x14ac:dyDescent="0.3">
      <c r="A44" s="19"/>
      <c r="B44" s="22"/>
      <c r="C44" s="19">
        <v>4</v>
      </c>
      <c r="D44" s="15"/>
      <c r="E44" s="15"/>
      <c r="F44" s="166" t="s">
        <v>168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J44" s="97" t="s">
        <v>240</v>
      </c>
    </row>
    <row r="45" spans="1:36" x14ac:dyDescent="0.3">
      <c r="A45" s="19">
        <v>28</v>
      </c>
      <c r="B45" s="22" t="s">
        <v>162</v>
      </c>
      <c r="C45" s="19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5"/>
      <c r="O45" s="5"/>
      <c r="P45" s="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2">
        <v>3</v>
      </c>
      <c r="AI45" t="s">
        <v>122</v>
      </c>
    </row>
    <row r="46" spans="1:36" x14ac:dyDescent="0.3">
      <c r="A46" s="19">
        <v>29</v>
      </c>
      <c r="B46" s="22" t="s">
        <v>163</v>
      </c>
      <c r="C46" s="19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2" t="s">
        <v>153</v>
      </c>
    </row>
    <row r="47" spans="1:36" s="12" customFormat="1" x14ac:dyDescent="0.3">
      <c r="A47" s="23"/>
      <c r="B47" s="14" t="s">
        <v>164</v>
      </c>
      <c r="C47" s="14">
        <f>SUM(C5:C46)</f>
        <v>302</v>
      </c>
      <c r="D47" s="14">
        <f t="shared" ref="D47:AG47" si="0">SUM(D5:D35)</f>
        <v>0</v>
      </c>
      <c r="E47" s="14">
        <f t="shared" si="0"/>
        <v>0</v>
      </c>
      <c r="F47" s="14">
        <f>SUM(F5:F35)</f>
        <v>0</v>
      </c>
      <c r="G47" s="14">
        <f t="shared" si="0"/>
        <v>0</v>
      </c>
      <c r="H47" s="14">
        <f t="shared" si="0"/>
        <v>0</v>
      </c>
      <c r="I47" s="14">
        <f t="shared" si="0"/>
        <v>0</v>
      </c>
      <c r="J47" s="14">
        <f t="shared" si="0"/>
        <v>0</v>
      </c>
      <c r="K47" s="14">
        <f t="shared" si="0"/>
        <v>0</v>
      </c>
      <c r="L47" s="14">
        <f t="shared" si="0"/>
        <v>0</v>
      </c>
      <c r="M47" s="14">
        <f t="shared" si="0"/>
        <v>0</v>
      </c>
      <c r="N47" s="14">
        <f t="shared" si="0"/>
        <v>0</v>
      </c>
      <c r="O47" s="14">
        <f t="shared" si="0"/>
        <v>0</v>
      </c>
      <c r="P47" s="14">
        <f t="shared" si="0"/>
        <v>0</v>
      </c>
      <c r="Q47" s="14">
        <f t="shared" si="0"/>
        <v>0</v>
      </c>
      <c r="R47" s="14">
        <f t="shared" si="0"/>
        <v>0</v>
      </c>
      <c r="S47" s="14">
        <f t="shared" si="0"/>
        <v>0</v>
      </c>
      <c r="T47" s="14">
        <f t="shared" si="0"/>
        <v>0</v>
      </c>
      <c r="U47" s="14">
        <f t="shared" si="0"/>
        <v>0</v>
      </c>
      <c r="V47" s="14">
        <f t="shared" si="0"/>
        <v>0</v>
      </c>
      <c r="W47" s="14">
        <f t="shared" si="0"/>
        <v>0</v>
      </c>
      <c r="X47" s="14">
        <f t="shared" si="0"/>
        <v>0</v>
      </c>
      <c r="Y47" s="14">
        <f t="shared" si="0"/>
        <v>0</v>
      </c>
      <c r="Z47" s="14">
        <f t="shared" si="0"/>
        <v>0</v>
      </c>
      <c r="AA47" s="14">
        <f t="shared" si="0"/>
        <v>0</v>
      </c>
      <c r="AB47" s="14">
        <f t="shared" si="0"/>
        <v>0</v>
      </c>
      <c r="AC47" s="14">
        <f t="shared" si="0"/>
        <v>0</v>
      </c>
      <c r="AD47" s="14">
        <f t="shared" si="0"/>
        <v>0</v>
      </c>
      <c r="AE47" s="14">
        <f t="shared" si="0"/>
        <v>0</v>
      </c>
      <c r="AF47" s="14">
        <f t="shared" si="0"/>
        <v>0</v>
      </c>
      <c r="AG47" s="14">
        <f t="shared" si="0"/>
        <v>0</v>
      </c>
      <c r="AI47"/>
    </row>
    <row r="49" spans="4:35" s="12" customFormat="1" x14ac:dyDescent="0.3">
      <c r="D49"/>
      <c r="E49"/>
      <c r="F49"/>
      <c r="G49"/>
      <c r="H49"/>
      <c r="I49"/>
      <c r="J49"/>
      <c r="K49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I49"/>
    </row>
    <row r="50" spans="4:35" s="12" customFormat="1" x14ac:dyDescent="0.3">
      <c r="D50"/>
      <c r="E50"/>
      <c r="F50"/>
      <c r="G50"/>
      <c r="H50"/>
      <c r="I50"/>
      <c r="J50"/>
      <c r="K50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I50"/>
    </row>
    <row r="51" spans="4:35" s="12" customFormat="1" x14ac:dyDescent="0.3">
      <c r="D51"/>
      <c r="E51"/>
      <c r="F51"/>
      <c r="G51"/>
      <c r="H51"/>
      <c r="I51"/>
      <c r="J51"/>
      <c r="K51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I51"/>
    </row>
    <row r="52" spans="4:35" s="12" customFormat="1" x14ac:dyDescent="0.3">
      <c r="D52"/>
      <c r="E52"/>
      <c r="F52"/>
      <c r="G52"/>
      <c r="H52"/>
      <c r="I52"/>
      <c r="J52"/>
      <c r="K52"/>
      <c r="W52" s="28"/>
      <c r="X52" s="28"/>
      <c r="Y52" s="28"/>
      <c r="Z52" s="26"/>
      <c r="AA52" s="26"/>
      <c r="AB52" s="26"/>
      <c r="AC52" s="26"/>
      <c r="AD52" s="26"/>
      <c r="AE52" s="26"/>
      <c r="AF52" s="26"/>
      <c r="AG52" s="26"/>
      <c r="AI52"/>
    </row>
    <row r="53" spans="4:35" s="12" customFormat="1" x14ac:dyDescent="0.3">
      <c r="D53"/>
      <c r="E53"/>
      <c r="F53"/>
      <c r="G53"/>
      <c r="H53"/>
      <c r="I53"/>
      <c r="J53"/>
      <c r="K53"/>
      <c r="W53" s="28"/>
      <c r="X53" s="28"/>
      <c r="Y53" s="28"/>
      <c r="Z53" s="26"/>
      <c r="AA53" s="26"/>
      <c r="AB53" s="26"/>
      <c r="AC53" s="26"/>
      <c r="AD53" s="26"/>
      <c r="AE53" s="26"/>
      <c r="AF53" s="26"/>
      <c r="AG53" s="26"/>
      <c r="AI53"/>
    </row>
    <row r="54" spans="4:35" s="12" customFormat="1" x14ac:dyDescent="0.3">
      <c r="D54"/>
      <c r="E54"/>
      <c r="F54"/>
      <c r="G54"/>
      <c r="H54"/>
      <c r="I54"/>
      <c r="J54"/>
      <c r="K54"/>
      <c r="W54" s="28"/>
      <c r="X54" s="28"/>
      <c r="Y54" s="28"/>
      <c r="Z54" s="28"/>
      <c r="AA54" s="30"/>
      <c r="AB54" s="30"/>
      <c r="AC54" s="30"/>
      <c r="AD54" s="30"/>
      <c r="AE54" s="30"/>
      <c r="AF54" s="30"/>
      <c r="AG54" s="30"/>
      <c r="AI54"/>
    </row>
    <row r="55" spans="4:35" s="12" customFormat="1" x14ac:dyDescent="0.3">
      <c r="D55"/>
      <c r="E55"/>
      <c r="F55"/>
      <c r="G55"/>
      <c r="H55"/>
      <c r="I55"/>
      <c r="J55"/>
      <c r="K55"/>
      <c r="W55" s="160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I55"/>
    </row>
    <row r="56" spans="4:35" s="12" customFormat="1" x14ac:dyDescent="0.3">
      <c r="D56"/>
      <c r="E56"/>
      <c r="F56"/>
      <c r="G56"/>
      <c r="H56"/>
      <c r="I56"/>
      <c r="J56"/>
      <c r="K56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I56"/>
    </row>
    <row r="57" spans="4:35" s="12" customFormat="1" x14ac:dyDescent="0.3">
      <c r="D57"/>
      <c r="E57"/>
      <c r="F57"/>
      <c r="G57"/>
      <c r="H57"/>
      <c r="I57"/>
      <c r="J57"/>
      <c r="K57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I57"/>
    </row>
  </sheetData>
  <mergeCells count="44">
    <mergeCell ref="A1:AG1"/>
    <mergeCell ref="D4:H4"/>
    <mergeCell ref="F30:I30"/>
    <mergeCell ref="F18:M18"/>
    <mergeCell ref="M29:O29"/>
    <mergeCell ref="M22:P22"/>
    <mergeCell ref="Q8:R8"/>
    <mergeCell ref="M25:O25"/>
    <mergeCell ref="M26:Q26"/>
    <mergeCell ref="F5:P5"/>
    <mergeCell ref="H9:K9"/>
    <mergeCell ref="F13:I13"/>
    <mergeCell ref="O10:Q10"/>
    <mergeCell ref="F11:K11"/>
    <mergeCell ref="M12:Q12"/>
    <mergeCell ref="D6:F6"/>
    <mergeCell ref="W57:AG57"/>
    <mergeCell ref="A2:A3"/>
    <mergeCell ref="B2:B3"/>
    <mergeCell ref="C2:C3"/>
    <mergeCell ref="W49:AG49"/>
    <mergeCell ref="W50:AG50"/>
    <mergeCell ref="N32:O32"/>
    <mergeCell ref="M33:Q33"/>
    <mergeCell ref="F20:N20"/>
    <mergeCell ref="F23:O23"/>
    <mergeCell ref="G21:P21"/>
    <mergeCell ref="O28:R28"/>
    <mergeCell ref="F36:T36"/>
    <mergeCell ref="F44:AG44"/>
    <mergeCell ref="M14:P14"/>
    <mergeCell ref="W55:AG55"/>
    <mergeCell ref="I7:K7"/>
    <mergeCell ref="W56:AG56"/>
    <mergeCell ref="F42:AG42"/>
    <mergeCell ref="F38:AG38"/>
    <mergeCell ref="F40:AG40"/>
    <mergeCell ref="F24:K24"/>
    <mergeCell ref="M34:P34"/>
    <mergeCell ref="D41:G41"/>
    <mergeCell ref="D43:G43"/>
    <mergeCell ref="D37:O37"/>
    <mergeCell ref="D39:O39"/>
    <mergeCell ref="D19:F19"/>
  </mergeCells>
  <pageMargins left="0.7" right="0.7" top="0.75" bottom="0.75" header="0.3" footer="0.3"/>
  <pageSetup paperSize="5" scale="80" orientation="landscape" r:id="rId1"/>
  <rowBreaks count="1" manualBreakCount="1">
    <brk id="38" max="32" man="1"/>
  </rowBreaks>
  <colBreaks count="1" manualBreakCount="1">
    <brk id="3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86"/>
  <sheetViews>
    <sheetView view="pageBreakPreview" zoomScale="70" zoomScaleNormal="100" zoomScaleSheetLayoutView="70" workbookViewId="0">
      <pane xSplit="2" ySplit="3" topLeftCell="C44" activePane="bottomRight" state="frozen"/>
      <selection activeCell="Z27" sqref="Z27"/>
      <selection pane="topRight" activeCell="Z27" sqref="Z27"/>
      <selection pane="bottomLeft" activeCell="Z27" sqref="Z27"/>
      <selection pane="bottomRight" activeCell="D4" sqref="D4:AH74"/>
    </sheetView>
  </sheetViews>
  <sheetFormatPr defaultColWidth="11" defaultRowHeight="15.6" x14ac:dyDescent="0.3"/>
  <cols>
    <col min="1" max="1" width="6.69921875" style="12" customWidth="1"/>
    <col min="2" max="2" width="13.3984375" style="12" customWidth="1"/>
    <col min="3" max="3" width="9.69921875" style="12" customWidth="1"/>
    <col min="4" max="34" width="4.5" customWidth="1"/>
    <col min="35" max="35" width="11" style="12"/>
    <col min="37" max="37" width="11" style="86"/>
  </cols>
  <sheetData>
    <row r="1" spans="1:37" ht="17.399999999999999" x14ac:dyDescent="0.3">
      <c r="A1" s="183" t="s">
        <v>219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</row>
    <row r="2" spans="1:37" ht="48" customHeight="1" x14ac:dyDescent="0.3">
      <c r="A2" s="190" t="s">
        <v>3</v>
      </c>
      <c r="B2" s="190" t="s">
        <v>118</v>
      </c>
      <c r="C2" s="190" t="s">
        <v>119</v>
      </c>
      <c r="D2" s="13" t="s">
        <v>122</v>
      </c>
      <c r="E2" s="13" t="s">
        <v>123</v>
      </c>
      <c r="F2" s="13" t="s">
        <v>124</v>
      </c>
      <c r="G2" s="13" t="s">
        <v>125</v>
      </c>
      <c r="H2" s="13" t="s">
        <v>126</v>
      </c>
      <c r="I2" s="13" t="s">
        <v>120</v>
      </c>
      <c r="J2" s="13" t="s">
        <v>121</v>
      </c>
      <c r="K2" s="13" t="s">
        <v>122</v>
      </c>
      <c r="L2" s="13" t="s">
        <v>123</v>
      </c>
      <c r="M2" s="13" t="s">
        <v>124</v>
      </c>
      <c r="N2" s="13" t="s">
        <v>125</v>
      </c>
      <c r="O2" s="13" t="s">
        <v>126</v>
      </c>
      <c r="P2" s="13" t="s">
        <v>120</v>
      </c>
      <c r="Q2" s="13" t="s">
        <v>121</v>
      </c>
      <c r="R2" s="13" t="s">
        <v>122</v>
      </c>
      <c r="S2" s="13" t="s">
        <v>123</v>
      </c>
      <c r="T2" s="13" t="s">
        <v>124</v>
      </c>
      <c r="U2" s="13" t="s">
        <v>125</v>
      </c>
      <c r="V2" s="13" t="s">
        <v>126</v>
      </c>
      <c r="W2" s="13" t="s">
        <v>120</v>
      </c>
      <c r="X2" s="13" t="s">
        <v>121</v>
      </c>
      <c r="Y2" s="13" t="s">
        <v>122</v>
      </c>
      <c r="Z2" s="13" t="s">
        <v>123</v>
      </c>
      <c r="AA2" s="13" t="s">
        <v>124</v>
      </c>
      <c r="AB2" s="13" t="s">
        <v>125</v>
      </c>
      <c r="AC2" s="13" t="s">
        <v>126</v>
      </c>
      <c r="AD2" s="13" t="s">
        <v>120</v>
      </c>
      <c r="AE2" s="13" t="s">
        <v>121</v>
      </c>
      <c r="AF2" s="13" t="s">
        <v>122</v>
      </c>
      <c r="AG2" s="13" t="s">
        <v>123</v>
      </c>
      <c r="AH2" s="13" t="s">
        <v>124</v>
      </c>
      <c r="AI2" s="36" t="s">
        <v>127</v>
      </c>
    </row>
    <row r="3" spans="1:37" x14ac:dyDescent="0.3">
      <c r="A3" s="191"/>
      <c r="B3" s="191"/>
      <c r="C3" s="191"/>
      <c r="D3" s="91">
        <v>1</v>
      </c>
      <c r="E3" s="37">
        <v>2</v>
      </c>
      <c r="F3" s="37">
        <v>3</v>
      </c>
      <c r="G3" s="37">
        <v>4</v>
      </c>
      <c r="H3" s="37">
        <v>5</v>
      </c>
      <c r="I3" s="37">
        <v>6</v>
      </c>
      <c r="J3" s="91">
        <v>7</v>
      </c>
      <c r="K3" s="37">
        <v>8</v>
      </c>
      <c r="L3" s="37">
        <v>9</v>
      </c>
      <c r="M3" s="37">
        <v>10</v>
      </c>
      <c r="N3" s="37">
        <v>11</v>
      </c>
      <c r="O3" s="37">
        <v>12</v>
      </c>
      <c r="P3" s="37">
        <v>13</v>
      </c>
      <c r="Q3" s="91">
        <v>14</v>
      </c>
      <c r="R3" s="37">
        <v>15</v>
      </c>
      <c r="S3" s="37">
        <v>16</v>
      </c>
      <c r="T3" s="37">
        <v>17</v>
      </c>
      <c r="U3" s="91">
        <v>18</v>
      </c>
      <c r="V3" s="37">
        <v>19</v>
      </c>
      <c r="W3" s="37">
        <v>20</v>
      </c>
      <c r="X3" s="91">
        <v>21</v>
      </c>
      <c r="Y3" s="37">
        <v>22</v>
      </c>
      <c r="Z3" s="37">
        <v>23</v>
      </c>
      <c r="AA3" s="37">
        <v>24</v>
      </c>
      <c r="AB3" s="37">
        <v>25</v>
      </c>
      <c r="AC3" s="37">
        <v>26</v>
      </c>
      <c r="AD3" s="37">
        <v>27</v>
      </c>
      <c r="AE3" s="91">
        <v>28</v>
      </c>
      <c r="AF3" s="37">
        <v>29</v>
      </c>
      <c r="AG3" s="37">
        <v>30</v>
      </c>
      <c r="AH3" s="37">
        <v>31</v>
      </c>
      <c r="AI3" s="38"/>
    </row>
    <row r="4" spans="1:37" x14ac:dyDescent="0.3">
      <c r="A4" s="19">
        <v>1</v>
      </c>
      <c r="B4" s="41" t="s">
        <v>128</v>
      </c>
      <c r="C4" s="14">
        <v>14</v>
      </c>
      <c r="D4" s="5"/>
      <c r="E4" s="200" t="s">
        <v>241</v>
      </c>
      <c r="F4" s="200"/>
      <c r="G4" s="200"/>
      <c r="H4" s="200"/>
      <c r="I4" s="200"/>
      <c r="J4" s="200"/>
      <c r="K4" s="200"/>
      <c r="L4" s="200"/>
      <c r="M4" s="200"/>
      <c r="N4" s="200"/>
      <c r="O4" s="5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2">
        <v>9</v>
      </c>
      <c r="AJ4" t="s">
        <v>122</v>
      </c>
    </row>
    <row r="5" spans="1:37" x14ac:dyDescent="0.3">
      <c r="A5" s="19"/>
      <c r="B5" s="41"/>
      <c r="C5" s="14">
        <v>15</v>
      </c>
      <c r="D5" s="5"/>
      <c r="E5" s="14"/>
      <c r="F5" s="14"/>
      <c r="G5" s="14"/>
      <c r="H5" s="14"/>
      <c r="I5" s="14"/>
      <c r="J5" s="14"/>
      <c r="K5" s="200" t="s">
        <v>242</v>
      </c>
      <c r="L5" s="184"/>
      <c r="M5" s="184"/>
      <c r="N5" s="184"/>
      <c r="O5" s="184"/>
      <c r="P5" s="184"/>
      <c r="Q5" s="184"/>
      <c r="R5" s="184"/>
      <c r="S5" s="184"/>
      <c r="T5" s="18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7" x14ac:dyDescent="0.3">
      <c r="A6" s="19"/>
      <c r="B6" s="41"/>
      <c r="C6" s="14">
        <v>16</v>
      </c>
      <c r="D6" s="5"/>
      <c r="E6" s="1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00" t="s">
        <v>243</v>
      </c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5"/>
      <c r="AD6" s="5"/>
      <c r="AE6" s="5"/>
      <c r="AF6" s="5"/>
      <c r="AG6" s="5"/>
      <c r="AH6" s="5"/>
    </row>
    <row r="7" spans="1:37" x14ac:dyDescent="0.3">
      <c r="A7" s="19"/>
      <c r="B7" s="41"/>
      <c r="C7" s="14">
        <v>17</v>
      </c>
      <c r="D7" s="5"/>
      <c r="E7" s="1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200" t="s">
        <v>183</v>
      </c>
      <c r="Z7" s="184"/>
      <c r="AA7" s="184"/>
      <c r="AB7" s="184"/>
      <c r="AC7" s="184"/>
      <c r="AD7" s="184"/>
      <c r="AE7" s="184"/>
      <c r="AF7" s="184"/>
      <c r="AG7" s="184"/>
      <c r="AH7" s="184"/>
    </row>
    <row r="8" spans="1:37" s="10" customFormat="1" x14ac:dyDescent="0.3">
      <c r="A8" s="21"/>
      <c r="B8" s="92"/>
      <c r="C8" s="15">
        <v>18</v>
      </c>
      <c r="D8" s="24"/>
      <c r="E8" s="15"/>
      <c r="F8" s="15"/>
      <c r="G8" s="15"/>
      <c r="H8" s="15"/>
      <c r="I8" s="15"/>
      <c r="J8" s="1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200" t="s">
        <v>261</v>
      </c>
      <c r="AG8" s="184"/>
      <c r="AH8" s="184"/>
      <c r="AI8" s="34"/>
      <c r="AK8" s="87" t="s">
        <v>244</v>
      </c>
    </row>
    <row r="9" spans="1:37" s="10" customFormat="1" x14ac:dyDescent="0.3">
      <c r="A9" s="19">
        <v>2</v>
      </c>
      <c r="B9" s="41" t="s">
        <v>145</v>
      </c>
      <c r="C9" s="15">
        <v>15</v>
      </c>
      <c r="D9" s="24"/>
      <c r="E9" s="201" t="s">
        <v>181</v>
      </c>
      <c r="F9" s="189"/>
      <c r="G9" s="15"/>
      <c r="H9" s="15"/>
      <c r="I9" s="15"/>
      <c r="J9" s="1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41"/>
      <c r="AG9" s="139"/>
      <c r="AH9" s="139"/>
      <c r="AI9" s="34"/>
      <c r="AK9" s="87"/>
    </row>
    <row r="10" spans="1:37" x14ac:dyDescent="0.3">
      <c r="C10" s="14">
        <v>16</v>
      </c>
      <c r="D10" s="5"/>
      <c r="E10" s="5"/>
      <c r="F10" s="5"/>
      <c r="G10" s="14"/>
      <c r="H10" s="14"/>
      <c r="I10" s="14"/>
      <c r="J10" s="14"/>
      <c r="K10" s="5"/>
      <c r="L10" s="5"/>
      <c r="M10" s="14"/>
      <c r="N10" s="14"/>
      <c r="O10" s="189" t="s">
        <v>182</v>
      </c>
      <c r="P10" s="189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2">
        <v>2</v>
      </c>
      <c r="AJ10" t="s">
        <v>122</v>
      </c>
    </row>
    <row r="11" spans="1:37" x14ac:dyDescent="0.3">
      <c r="A11" s="19"/>
      <c r="B11" s="41"/>
      <c r="C11" s="15">
        <v>17</v>
      </c>
      <c r="D11" s="5"/>
      <c r="E11" s="5"/>
      <c r="F11" s="5"/>
      <c r="G11" s="14"/>
      <c r="H11" s="14"/>
      <c r="I11" s="14"/>
      <c r="J11" s="14"/>
      <c r="K11" s="5"/>
      <c r="L11" s="5"/>
      <c r="M11" s="14"/>
      <c r="N11" s="14"/>
      <c r="O11" s="14"/>
      <c r="P11" s="14"/>
      <c r="Q11" s="14"/>
      <c r="R11" s="14"/>
      <c r="S11" s="14"/>
      <c r="T11" s="14"/>
      <c r="U11" s="14"/>
      <c r="V11" s="189" t="s">
        <v>183</v>
      </c>
      <c r="W11" s="201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7" x14ac:dyDescent="0.3">
      <c r="A12" s="19"/>
      <c r="B12" s="41"/>
      <c r="C12" s="14">
        <v>18</v>
      </c>
      <c r="D12" s="5"/>
      <c r="E12" s="5"/>
      <c r="F12" s="5"/>
      <c r="G12" s="14"/>
      <c r="H12" s="14"/>
      <c r="I12" s="14"/>
      <c r="J12" s="14"/>
      <c r="K12" s="5"/>
      <c r="L12" s="5"/>
      <c r="M12" s="14"/>
      <c r="N12" s="14"/>
      <c r="O12" s="14"/>
      <c r="P12" s="14"/>
      <c r="Q12" s="14"/>
      <c r="R12" s="5"/>
      <c r="S12" s="5"/>
      <c r="T12" s="14"/>
      <c r="U12" s="14"/>
      <c r="V12" s="14"/>
      <c r="W12" s="14"/>
      <c r="X12" s="14"/>
      <c r="Y12" s="14"/>
      <c r="Z12" s="14"/>
      <c r="AA12" s="14"/>
      <c r="AB12" s="14"/>
      <c r="AC12" s="189" t="s">
        <v>184</v>
      </c>
      <c r="AD12" s="201"/>
      <c r="AE12" s="14"/>
      <c r="AF12" s="14"/>
      <c r="AG12" s="14"/>
      <c r="AH12" s="14"/>
    </row>
    <row r="13" spans="1:37" x14ac:dyDescent="0.3">
      <c r="A13" s="19">
        <v>3</v>
      </c>
      <c r="B13" s="41" t="s">
        <v>132</v>
      </c>
      <c r="C13" s="14">
        <v>14</v>
      </c>
      <c r="D13" s="5"/>
      <c r="E13" s="14"/>
      <c r="F13" s="211" t="s">
        <v>180</v>
      </c>
      <c r="G13" s="182"/>
      <c r="H13" s="182"/>
      <c r="I13" s="5"/>
      <c r="J13" s="1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12">
        <v>3</v>
      </c>
      <c r="AJ13" t="s">
        <v>124</v>
      </c>
    </row>
    <row r="14" spans="1:37" x14ac:dyDescent="0.3">
      <c r="A14" s="19"/>
      <c r="B14" s="41"/>
      <c r="C14" s="14">
        <v>15</v>
      </c>
      <c r="D14" s="5"/>
      <c r="E14" s="14"/>
      <c r="F14" s="5"/>
      <c r="G14" s="5"/>
      <c r="H14" s="5"/>
      <c r="I14" s="5"/>
      <c r="J14" s="14"/>
      <c r="K14" s="5"/>
      <c r="L14" s="5"/>
      <c r="M14" s="211" t="s">
        <v>181</v>
      </c>
      <c r="N14" s="182"/>
      <c r="O14" s="18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7" x14ac:dyDescent="0.3">
      <c r="A15" s="19"/>
      <c r="B15" s="41"/>
      <c r="C15" s="14">
        <v>16</v>
      </c>
      <c r="D15" s="5"/>
      <c r="E15" s="14"/>
      <c r="F15" s="14"/>
      <c r="G15" s="5"/>
      <c r="H15" s="5"/>
      <c r="I15" s="5"/>
      <c r="J15" s="14"/>
      <c r="K15" s="5"/>
      <c r="L15" s="5"/>
      <c r="M15" s="5"/>
      <c r="N15" s="5"/>
      <c r="O15" s="5"/>
      <c r="P15" s="5"/>
      <c r="Q15" s="5"/>
      <c r="R15" s="5"/>
      <c r="S15" s="5"/>
      <c r="T15" s="211" t="s">
        <v>182</v>
      </c>
      <c r="U15" s="211"/>
      <c r="V15" s="211"/>
      <c r="W15" s="211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7" x14ac:dyDescent="0.3">
      <c r="A16" s="19"/>
      <c r="B16" s="41"/>
      <c r="C16" s="14">
        <v>17</v>
      </c>
      <c r="D16" s="5"/>
      <c r="E16" s="14"/>
      <c r="F16" s="14"/>
      <c r="G16" s="5"/>
      <c r="H16" s="5"/>
      <c r="I16" s="5"/>
      <c r="J16" s="1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211" t="s">
        <v>183</v>
      </c>
      <c r="AB16" s="182"/>
      <c r="AC16" s="182"/>
      <c r="AD16" s="5"/>
      <c r="AE16" s="5"/>
      <c r="AF16" s="5"/>
      <c r="AG16" s="5"/>
      <c r="AH16" s="5"/>
    </row>
    <row r="17" spans="1:37" x14ac:dyDescent="0.3">
      <c r="A17" s="19"/>
      <c r="B17" s="41"/>
      <c r="C17" s="14">
        <v>18</v>
      </c>
      <c r="D17" s="5"/>
      <c r="E17" s="14"/>
      <c r="F17" s="14"/>
      <c r="G17" s="14"/>
      <c r="H17" s="14"/>
      <c r="I17" s="14"/>
      <c r="J17" s="14"/>
      <c r="K17" s="14"/>
      <c r="L17" s="14"/>
      <c r="M17" s="14"/>
      <c r="N17" s="5"/>
      <c r="O17" s="5"/>
      <c r="P17" s="5"/>
      <c r="Q17" s="14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4"/>
      <c r="AD17" s="14"/>
      <c r="AE17" s="14"/>
      <c r="AF17" s="14"/>
      <c r="AG17" s="14"/>
      <c r="AH17" s="133" t="s">
        <v>184</v>
      </c>
      <c r="AK17" s="90">
        <v>44714</v>
      </c>
    </row>
    <row r="18" spans="1:37" x14ac:dyDescent="0.3">
      <c r="A18" s="19">
        <v>4</v>
      </c>
      <c r="B18" s="41" t="s">
        <v>142</v>
      </c>
      <c r="C18" s="14">
        <v>15</v>
      </c>
      <c r="D18" s="5"/>
      <c r="E18" s="194" t="s">
        <v>181</v>
      </c>
      <c r="F18" s="194"/>
      <c r="G18" s="194"/>
      <c r="H18" s="194"/>
      <c r="I18" s="194"/>
      <c r="J18" s="5"/>
      <c r="K18" s="5"/>
      <c r="L18" s="5"/>
      <c r="M18" s="5"/>
      <c r="N18" s="5"/>
      <c r="O18" s="5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2">
        <v>5</v>
      </c>
      <c r="AJ18" t="s">
        <v>122</v>
      </c>
    </row>
    <row r="19" spans="1:37" s="10" customFormat="1" x14ac:dyDescent="0.3">
      <c r="A19" s="21"/>
      <c r="B19" s="92"/>
      <c r="C19" s="15">
        <v>16</v>
      </c>
      <c r="D19" s="24"/>
      <c r="E19" s="15"/>
      <c r="F19" s="15"/>
      <c r="G19" s="15"/>
      <c r="H19" s="15"/>
      <c r="I19" s="15"/>
      <c r="J19" s="15"/>
      <c r="K19" s="194" t="s">
        <v>182</v>
      </c>
      <c r="L19" s="185"/>
      <c r="M19" s="185"/>
      <c r="N19" s="185"/>
      <c r="O19" s="185"/>
      <c r="P19" s="24"/>
      <c r="Q19" s="15"/>
      <c r="R19" s="15"/>
      <c r="S19" s="15"/>
      <c r="T19" s="15"/>
      <c r="U19" s="15"/>
      <c r="V19" s="15"/>
      <c r="W19" s="15"/>
      <c r="X19" s="15"/>
      <c r="Y19" s="24"/>
      <c r="Z19" s="24"/>
      <c r="AA19" s="24"/>
      <c r="AB19" s="24"/>
      <c r="AC19" s="24"/>
      <c r="AD19" s="15"/>
      <c r="AE19" s="15"/>
      <c r="AF19" s="15"/>
      <c r="AG19" s="15"/>
      <c r="AH19" s="15"/>
      <c r="AI19" s="34"/>
      <c r="AK19" s="87"/>
    </row>
    <row r="20" spans="1:37" s="10" customFormat="1" x14ac:dyDescent="0.3">
      <c r="A20" s="21"/>
      <c r="B20" s="92"/>
      <c r="C20" s="14">
        <v>17</v>
      </c>
      <c r="D20" s="2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94" t="s">
        <v>183</v>
      </c>
      <c r="S20" s="194"/>
      <c r="T20" s="194"/>
      <c r="U20" s="194"/>
      <c r="V20" s="194"/>
      <c r="W20" s="194"/>
      <c r="X20" s="15"/>
      <c r="Y20" s="24"/>
      <c r="Z20" s="24"/>
      <c r="AA20" s="24"/>
      <c r="AB20" s="24"/>
      <c r="AC20" s="24"/>
      <c r="AD20" s="15"/>
      <c r="AE20" s="15"/>
      <c r="AF20" s="15"/>
      <c r="AG20" s="15"/>
      <c r="AH20" s="15"/>
      <c r="AI20" s="34"/>
      <c r="AK20" s="87"/>
    </row>
    <row r="21" spans="1:37" s="10" customFormat="1" x14ac:dyDescent="0.3">
      <c r="A21" s="21"/>
      <c r="B21" s="92"/>
      <c r="C21" s="15">
        <v>18</v>
      </c>
      <c r="D21" s="2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94" t="s">
        <v>184</v>
      </c>
      <c r="Z21" s="185"/>
      <c r="AA21" s="185"/>
      <c r="AB21" s="185"/>
      <c r="AC21" s="185"/>
      <c r="AD21" s="15"/>
      <c r="AE21" s="15"/>
      <c r="AF21" s="15"/>
      <c r="AG21" s="15"/>
      <c r="AH21" s="15"/>
      <c r="AI21" s="34"/>
      <c r="AK21" s="87"/>
    </row>
    <row r="22" spans="1:37" s="10" customFormat="1" x14ac:dyDescent="0.3">
      <c r="A22" s="21"/>
      <c r="B22" s="92"/>
      <c r="C22" s="14">
        <v>19</v>
      </c>
      <c r="D22" s="2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24"/>
      <c r="Z22" s="24"/>
      <c r="AA22" s="24"/>
      <c r="AB22" s="15"/>
      <c r="AC22" s="15"/>
      <c r="AD22" s="15"/>
      <c r="AE22" s="15"/>
      <c r="AF22" s="194" t="s">
        <v>188</v>
      </c>
      <c r="AG22" s="194"/>
      <c r="AH22" s="194"/>
      <c r="AI22" s="34"/>
      <c r="AK22" s="87" t="s">
        <v>283</v>
      </c>
    </row>
    <row r="23" spans="1:37" x14ac:dyDescent="0.3">
      <c r="A23" s="19">
        <v>5</v>
      </c>
      <c r="B23" s="41" t="s">
        <v>133</v>
      </c>
      <c r="C23" s="14">
        <v>15</v>
      </c>
      <c r="D23" s="5"/>
      <c r="E23" s="195" t="s">
        <v>181</v>
      </c>
      <c r="F23" s="181"/>
      <c r="G23" s="181"/>
      <c r="H23" s="18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2">
        <v>4</v>
      </c>
      <c r="AJ23" t="s">
        <v>122</v>
      </c>
    </row>
    <row r="24" spans="1:37" x14ac:dyDescent="0.3">
      <c r="A24" s="19"/>
      <c r="B24" s="41"/>
      <c r="C24" s="14">
        <v>16</v>
      </c>
      <c r="D24" s="5"/>
      <c r="E24" s="14"/>
      <c r="F24" s="14"/>
      <c r="G24" s="14"/>
      <c r="H24" s="14"/>
      <c r="I24" s="14"/>
      <c r="J24" s="14"/>
      <c r="K24" s="195" t="s">
        <v>182</v>
      </c>
      <c r="L24" s="195"/>
      <c r="M24" s="195"/>
      <c r="N24" s="195"/>
      <c r="O24" s="14"/>
      <c r="P24" s="14"/>
      <c r="Q24" s="14"/>
      <c r="R24" s="5"/>
      <c r="S24" s="5"/>
      <c r="T24" s="5"/>
      <c r="U24" s="5"/>
      <c r="V24" s="5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7" x14ac:dyDescent="0.3">
      <c r="A25" s="19"/>
      <c r="B25" s="41"/>
      <c r="C25" s="14">
        <v>17</v>
      </c>
      <c r="D25" s="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95" t="s">
        <v>183</v>
      </c>
      <c r="S25" s="195"/>
      <c r="T25" s="195"/>
      <c r="U25" s="195"/>
      <c r="V25" s="195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7" x14ac:dyDescent="0.3">
      <c r="A26" s="19"/>
      <c r="B26" s="41"/>
      <c r="C26" s="14">
        <v>18</v>
      </c>
      <c r="D26" s="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5"/>
      <c r="S26" s="5"/>
      <c r="T26" s="5"/>
      <c r="U26" s="5"/>
      <c r="V26" s="5"/>
      <c r="W26" s="14"/>
      <c r="X26" s="14"/>
      <c r="Y26" s="195" t="s">
        <v>184</v>
      </c>
      <c r="Z26" s="195"/>
      <c r="AA26" s="195"/>
      <c r="AB26" s="195"/>
      <c r="AC26" s="14"/>
      <c r="AD26" s="14"/>
      <c r="AE26" s="14"/>
      <c r="AF26" s="14"/>
      <c r="AG26" s="14"/>
      <c r="AH26" s="14"/>
    </row>
    <row r="27" spans="1:37" x14ac:dyDescent="0.3">
      <c r="A27" s="19"/>
      <c r="B27" s="41"/>
      <c r="C27" s="14">
        <v>19</v>
      </c>
      <c r="D27" s="5"/>
      <c r="E27" s="14"/>
      <c r="F27" s="14"/>
      <c r="G27" s="14"/>
      <c r="H27" s="14"/>
      <c r="I27" s="14"/>
      <c r="J27" s="14"/>
      <c r="K27" s="14"/>
      <c r="L27" s="15"/>
      <c r="M27" s="15"/>
      <c r="N27" s="15"/>
      <c r="O27" s="15"/>
      <c r="P27" s="15"/>
      <c r="Q27" s="15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95" t="s">
        <v>188</v>
      </c>
      <c r="AG27" s="181"/>
      <c r="AH27" s="181"/>
      <c r="AK27" s="90">
        <v>44714</v>
      </c>
    </row>
    <row r="28" spans="1:37" x14ac:dyDescent="0.3">
      <c r="A28" s="19">
        <v>6</v>
      </c>
      <c r="B28" s="41" t="s">
        <v>143</v>
      </c>
      <c r="C28" s="14">
        <v>15</v>
      </c>
      <c r="D28" s="5"/>
      <c r="E28" s="14"/>
      <c r="F28" s="14"/>
      <c r="G28" s="14"/>
      <c r="H28" s="5"/>
      <c r="I28" s="20" t="s">
        <v>181</v>
      </c>
      <c r="J28" s="14"/>
      <c r="K28" s="14"/>
      <c r="L28" s="14"/>
      <c r="M28" s="14"/>
      <c r="N28" s="14"/>
      <c r="O28" s="5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2">
        <v>1</v>
      </c>
      <c r="AJ28" t="s">
        <v>126</v>
      </c>
    </row>
    <row r="29" spans="1:37" x14ac:dyDescent="0.3">
      <c r="A29" s="19"/>
      <c r="B29" s="41"/>
      <c r="C29" s="15">
        <v>16</v>
      </c>
      <c r="D29" s="5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20" t="s">
        <v>182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7" s="10" customFormat="1" x14ac:dyDescent="0.3">
      <c r="A30" s="24"/>
      <c r="B30" s="24"/>
      <c r="C30" s="15">
        <v>17</v>
      </c>
      <c r="D30" s="24"/>
      <c r="E30" s="15"/>
      <c r="F30" s="15"/>
      <c r="G30" s="15"/>
      <c r="H30" s="15"/>
      <c r="I30" s="24"/>
      <c r="J30" s="15"/>
      <c r="K30" s="15"/>
      <c r="L30" s="15"/>
      <c r="M30" s="15"/>
      <c r="N30" s="15"/>
      <c r="O30" s="24"/>
      <c r="P30" s="24"/>
      <c r="Q30" s="15"/>
      <c r="R30" s="15"/>
      <c r="S30" s="15"/>
      <c r="T30" s="15"/>
      <c r="U30" s="15"/>
      <c r="V30" s="24"/>
      <c r="W30" s="20" t="s">
        <v>183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34"/>
      <c r="AK30" s="87" t="s">
        <v>235</v>
      </c>
    </row>
    <row r="31" spans="1:37" s="10" customFormat="1" x14ac:dyDescent="0.3">
      <c r="A31" s="24"/>
      <c r="B31" s="24"/>
      <c r="C31" s="15">
        <v>18</v>
      </c>
      <c r="D31" s="24"/>
      <c r="E31" s="15"/>
      <c r="F31" s="15"/>
      <c r="G31" s="15"/>
      <c r="H31" s="15"/>
      <c r="I31" s="24"/>
      <c r="J31" s="15"/>
      <c r="K31" s="15"/>
      <c r="L31" s="15"/>
      <c r="M31" s="15"/>
      <c r="N31" s="15"/>
      <c r="O31" s="24"/>
      <c r="P31" s="24"/>
      <c r="Q31" s="15"/>
      <c r="R31" s="15"/>
      <c r="S31" s="15"/>
      <c r="T31" s="15"/>
      <c r="U31" s="15"/>
      <c r="V31" s="24"/>
      <c r="W31" s="15"/>
      <c r="X31" s="15"/>
      <c r="Y31" s="15"/>
      <c r="Z31" s="15"/>
      <c r="AA31" s="15"/>
      <c r="AB31" s="15"/>
      <c r="AC31" s="20" t="s">
        <v>184</v>
      </c>
      <c r="AD31" s="15"/>
      <c r="AE31" s="15"/>
      <c r="AF31" s="15"/>
      <c r="AG31" s="15"/>
      <c r="AH31" s="15"/>
      <c r="AI31" s="34"/>
      <c r="AK31" s="87"/>
    </row>
    <row r="32" spans="1:37" x14ac:dyDescent="0.3">
      <c r="A32" s="19">
        <v>7</v>
      </c>
      <c r="B32" s="41" t="s">
        <v>134</v>
      </c>
      <c r="C32" s="14">
        <v>14</v>
      </c>
      <c r="D32" s="5"/>
      <c r="E32" s="176" t="s">
        <v>180</v>
      </c>
      <c r="F32" s="176"/>
      <c r="G32" s="176"/>
      <c r="H32" s="176"/>
      <c r="I32" s="176"/>
      <c r="J32" s="176"/>
      <c r="K32" s="176"/>
      <c r="L32" s="18"/>
      <c r="M32" s="18"/>
      <c r="N32" s="18"/>
      <c r="O32" s="18"/>
      <c r="P32" s="18"/>
      <c r="Q32" s="18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2">
        <v>6</v>
      </c>
      <c r="AJ32" t="s">
        <v>122</v>
      </c>
    </row>
    <row r="33" spans="1:37" x14ac:dyDescent="0.3">
      <c r="A33" s="19"/>
      <c r="B33" s="41"/>
      <c r="C33" s="14">
        <v>15</v>
      </c>
      <c r="D33" s="5"/>
      <c r="E33" s="5"/>
      <c r="F33" s="5"/>
      <c r="G33" s="5"/>
      <c r="H33" s="5"/>
      <c r="I33" s="5"/>
      <c r="J33" s="5"/>
      <c r="K33" s="176" t="s">
        <v>242</v>
      </c>
      <c r="L33" s="176"/>
      <c r="M33" s="176"/>
      <c r="N33" s="176"/>
      <c r="O33" s="176"/>
      <c r="P33" s="176"/>
      <c r="Q33" s="5"/>
      <c r="R33" s="5"/>
      <c r="S33" s="5"/>
      <c r="T33" s="5"/>
      <c r="U33" s="5"/>
      <c r="V33" s="5"/>
      <c r="W33" s="5"/>
      <c r="X33" s="5"/>
      <c r="Y33" s="5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7" x14ac:dyDescent="0.3">
      <c r="A34" s="19"/>
      <c r="B34" s="41"/>
      <c r="C34" s="14">
        <v>16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76" t="s">
        <v>243</v>
      </c>
      <c r="S34" s="176"/>
      <c r="T34" s="176"/>
      <c r="U34" s="176"/>
      <c r="V34" s="176"/>
      <c r="W34" s="176"/>
      <c r="X34" s="176"/>
      <c r="Y34" s="176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7" x14ac:dyDescent="0.3">
      <c r="A35" s="19"/>
      <c r="B35" s="41"/>
      <c r="C35" s="14">
        <v>17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76" t="s">
        <v>284</v>
      </c>
      <c r="Z35" s="176"/>
      <c r="AA35" s="176"/>
      <c r="AB35" s="176"/>
      <c r="AC35" s="176"/>
      <c r="AD35" s="176"/>
      <c r="AE35" s="14"/>
      <c r="AF35" s="14"/>
      <c r="AG35" s="14"/>
      <c r="AH35" s="14"/>
    </row>
    <row r="36" spans="1:37" x14ac:dyDescent="0.3">
      <c r="A36" s="19"/>
      <c r="B36" s="41"/>
      <c r="C36" s="14">
        <v>18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4"/>
      <c r="AA36" s="14"/>
      <c r="AB36" s="14"/>
      <c r="AC36" s="14"/>
      <c r="AD36" s="14"/>
      <c r="AE36" s="14"/>
      <c r="AF36" s="176" t="s">
        <v>261</v>
      </c>
      <c r="AG36" s="176"/>
      <c r="AH36" s="176"/>
      <c r="AK36" s="86" t="s">
        <v>285</v>
      </c>
    </row>
    <row r="37" spans="1:37" x14ac:dyDescent="0.3">
      <c r="A37" s="19">
        <v>8</v>
      </c>
      <c r="B37" s="41" t="s">
        <v>147</v>
      </c>
      <c r="C37" s="14">
        <v>8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228" t="s">
        <v>174</v>
      </c>
      <c r="S37" s="228"/>
      <c r="T37" s="228"/>
      <c r="U37" s="228"/>
      <c r="V37" s="228"/>
      <c r="W37" s="228"/>
      <c r="X37" s="228"/>
      <c r="Y37" s="228"/>
      <c r="Z37" s="228"/>
      <c r="AA37" s="5"/>
      <c r="AB37" s="5"/>
      <c r="AC37" s="14"/>
      <c r="AD37" s="14"/>
      <c r="AE37" s="14"/>
      <c r="AF37" s="14"/>
      <c r="AG37" s="14"/>
      <c r="AH37" s="14"/>
      <c r="AI37" s="12">
        <v>7</v>
      </c>
      <c r="AJ37" t="s">
        <v>122</v>
      </c>
    </row>
    <row r="38" spans="1:37" x14ac:dyDescent="0.3">
      <c r="A38" s="19"/>
      <c r="B38" s="41"/>
      <c r="C38" s="14">
        <v>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228" t="s">
        <v>175</v>
      </c>
      <c r="AG38" s="228"/>
      <c r="AH38" s="228"/>
      <c r="AK38" s="144" t="s">
        <v>293</v>
      </c>
    </row>
    <row r="39" spans="1:37" x14ac:dyDescent="0.3">
      <c r="A39" s="19">
        <v>9</v>
      </c>
      <c r="B39" s="41" t="s">
        <v>137</v>
      </c>
      <c r="C39" s="14">
        <v>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4"/>
      <c r="V39" s="14"/>
      <c r="W39" s="14"/>
      <c r="X39" s="14"/>
      <c r="Y39" s="5"/>
      <c r="Z39" s="5"/>
      <c r="AA39" s="220" t="s">
        <v>169</v>
      </c>
      <c r="AB39" s="220"/>
      <c r="AC39" s="220"/>
      <c r="AD39" s="220"/>
      <c r="AE39" s="220"/>
      <c r="AF39" s="220"/>
      <c r="AG39" s="220"/>
      <c r="AH39" s="220"/>
      <c r="AI39" s="12">
        <v>8</v>
      </c>
      <c r="AJ39" t="s">
        <v>122</v>
      </c>
      <c r="AK39" s="144" t="s">
        <v>283</v>
      </c>
    </row>
    <row r="40" spans="1:37" x14ac:dyDescent="0.3">
      <c r="A40" s="19">
        <v>10</v>
      </c>
      <c r="B40" s="41" t="s">
        <v>135</v>
      </c>
      <c r="C40" s="14">
        <v>5</v>
      </c>
      <c r="D40" s="5"/>
      <c r="E40" s="18"/>
      <c r="F40" s="18"/>
      <c r="G40" s="18"/>
      <c r="H40" s="18"/>
      <c r="I40" s="15"/>
      <c r="J40" s="15"/>
      <c r="K40" s="15"/>
      <c r="L40" s="18"/>
      <c r="M40" s="18"/>
      <c r="N40" s="18"/>
      <c r="O40" s="18"/>
      <c r="P40" s="14"/>
      <c r="Q40" s="14"/>
      <c r="R40" s="196" t="s">
        <v>168</v>
      </c>
      <c r="S40" s="196"/>
      <c r="T40" s="196"/>
      <c r="U40" s="196"/>
      <c r="V40" s="196"/>
      <c r="W40" s="14"/>
      <c r="X40" s="14"/>
      <c r="Y40" s="5"/>
      <c r="Z40" s="5"/>
      <c r="AA40" s="5"/>
      <c r="AB40" s="5"/>
      <c r="AC40" s="14"/>
      <c r="AD40" s="14"/>
      <c r="AE40" s="14"/>
      <c r="AF40" s="14"/>
      <c r="AG40" s="14"/>
      <c r="AH40" s="14"/>
      <c r="AI40" s="12">
        <v>4</v>
      </c>
      <c r="AJ40" t="s">
        <v>122</v>
      </c>
    </row>
    <row r="41" spans="1:37" x14ac:dyDescent="0.3">
      <c r="A41" s="19">
        <v>11</v>
      </c>
      <c r="B41" s="41" t="s">
        <v>136</v>
      </c>
      <c r="C41" s="14">
        <v>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8"/>
      <c r="P41" s="5"/>
      <c r="Q41" s="5"/>
      <c r="R41" s="5"/>
      <c r="S41" s="5"/>
      <c r="T41" s="5"/>
      <c r="U41" s="5"/>
      <c r="V41" s="5"/>
      <c r="W41" s="5"/>
      <c r="X41" s="5"/>
      <c r="Y41" s="201" t="s">
        <v>169</v>
      </c>
      <c r="Z41" s="201"/>
      <c r="AA41" s="201"/>
      <c r="AB41" s="201"/>
      <c r="AC41" s="201"/>
      <c r="AD41" s="201"/>
      <c r="AE41" s="201"/>
      <c r="AF41" s="201"/>
      <c r="AG41" s="201"/>
      <c r="AH41" s="5"/>
      <c r="AI41" s="12">
        <v>8</v>
      </c>
      <c r="AJ41" t="s">
        <v>122</v>
      </c>
    </row>
    <row r="42" spans="1:37" x14ac:dyDescent="0.3">
      <c r="A42" s="19">
        <v>12</v>
      </c>
      <c r="B42" s="41" t="s">
        <v>138</v>
      </c>
      <c r="C42" s="14">
        <v>8</v>
      </c>
      <c r="D42" s="5"/>
      <c r="E42" s="5"/>
      <c r="F42" s="5"/>
      <c r="G42" s="5"/>
      <c r="H42" s="5"/>
      <c r="I42" s="5"/>
      <c r="J42" s="14"/>
      <c r="K42" s="193" t="s">
        <v>174</v>
      </c>
      <c r="L42" s="193"/>
      <c r="M42" s="193"/>
      <c r="N42" s="193"/>
      <c r="O42" s="193"/>
      <c r="P42" s="18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2">
        <v>5</v>
      </c>
      <c r="AJ42" t="s">
        <v>122</v>
      </c>
    </row>
    <row r="43" spans="1:37" s="10" customFormat="1" x14ac:dyDescent="0.3">
      <c r="A43" s="21"/>
      <c r="B43" s="92"/>
      <c r="C43" s="15">
        <v>9</v>
      </c>
      <c r="D43" s="24"/>
      <c r="E43" s="15"/>
      <c r="F43" s="15"/>
      <c r="G43" s="15"/>
      <c r="H43" s="15"/>
      <c r="I43" s="15"/>
      <c r="J43" s="15"/>
      <c r="K43" s="15"/>
      <c r="L43" s="24"/>
      <c r="M43" s="24"/>
      <c r="N43" s="24"/>
      <c r="O43" s="24"/>
      <c r="P43" s="24"/>
      <c r="Q43" s="15"/>
      <c r="R43" s="15"/>
      <c r="S43" s="15"/>
      <c r="T43" s="15"/>
      <c r="U43" s="15"/>
      <c r="V43" s="15"/>
      <c r="W43" s="15"/>
      <c r="X43" s="15"/>
      <c r="Y43" s="193" t="s">
        <v>175</v>
      </c>
      <c r="Z43" s="193"/>
      <c r="AA43" s="193"/>
      <c r="AB43" s="193"/>
      <c r="AC43" s="193"/>
      <c r="AD43" s="15"/>
      <c r="AE43" s="15"/>
      <c r="AF43" s="15"/>
      <c r="AG43" s="15"/>
      <c r="AH43" s="15"/>
      <c r="AI43" s="34"/>
      <c r="AK43" s="87"/>
    </row>
    <row r="44" spans="1:37" x14ac:dyDescent="0.3">
      <c r="A44" s="19">
        <v>13</v>
      </c>
      <c r="B44" s="41" t="s">
        <v>139</v>
      </c>
      <c r="C44" s="14">
        <v>8</v>
      </c>
      <c r="D44" s="5"/>
      <c r="E44" s="5"/>
      <c r="F44" s="5"/>
      <c r="G44" s="5"/>
      <c r="H44" s="14"/>
      <c r="I44" s="14"/>
      <c r="J44" s="14"/>
      <c r="K44" s="14"/>
      <c r="L44" s="18"/>
      <c r="M44" s="18"/>
      <c r="N44" s="18"/>
      <c r="O44" s="15"/>
      <c r="P44" s="15"/>
      <c r="Q44" s="15"/>
      <c r="R44" s="180" t="s">
        <v>174</v>
      </c>
      <c r="S44" s="180"/>
      <c r="T44" s="180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2">
        <v>3</v>
      </c>
      <c r="AJ44" t="s">
        <v>122</v>
      </c>
    </row>
    <row r="45" spans="1:37" x14ac:dyDescent="0.3">
      <c r="A45" s="19"/>
      <c r="B45" s="41"/>
      <c r="C45" s="14">
        <v>9</v>
      </c>
      <c r="D45" s="5"/>
      <c r="E45" s="18"/>
      <c r="F45" s="18"/>
      <c r="G45" s="18"/>
      <c r="H45" s="14"/>
      <c r="I45" s="14"/>
      <c r="J45" s="14"/>
      <c r="K45" s="14"/>
      <c r="L45" s="5"/>
      <c r="M45" s="5"/>
      <c r="N45" s="5"/>
      <c r="O45" s="15"/>
      <c r="P45" s="15"/>
      <c r="Q45" s="15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80" t="s">
        <v>175</v>
      </c>
      <c r="AG45" s="180"/>
      <c r="AH45" s="180"/>
    </row>
    <row r="46" spans="1:37" x14ac:dyDescent="0.3">
      <c r="A46" s="19">
        <v>14</v>
      </c>
      <c r="B46" s="41" t="s">
        <v>140</v>
      </c>
      <c r="C46" s="14">
        <v>7</v>
      </c>
      <c r="D46" s="5"/>
      <c r="E46" s="5"/>
      <c r="F46" s="5"/>
      <c r="G46" s="5"/>
      <c r="H46" s="5"/>
      <c r="I46" s="5"/>
      <c r="J46" s="14"/>
      <c r="K46" s="179" t="s">
        <v>173</v>
      </c>
      <c r="L46" s="179"/>
      <c r="M46" s="179"/>
      <c r="N46" s="179"/>
      <c r="O46" s="179"/>
      <c r="P46" s="18"/>
      <c r="Q46" s="15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2">
        <v>5</v>
      </c>
      <c r="AJ46" t="s">
        <v>122</v>
      </c>
    </row>
    <row r="47" spans="1:37" s="10" customFormat="1" x14ac:dyDescent="0.3">
      <c r="A47" s="21"/>
      <c r="B47" s="92"/>
      <c r="C47" s="15">
        <v>8</v>
      </c>
      <c r="D47" s="24"/>
      <c r="E47" s="15"/>
      <c r="F47" s="15"/>
      <c r="G47" s="15"/>
      <c r="H47" s="15"/>
      <c r="I47" s="15"/>
      <c r="J47" s="15"/>
      <c r="K47" s="15"/>
      <c r="L47" s="24"/>
      <c r="M47" s="24"/>
      <c r="N47" s="24"/>
      <c r="O47" s="24"/>
      <c r="P47" s="24"/>
      <c r="Q47" s="15"/>
      <c r="R47" s="15"/>
      <c r="S47" s="15"/>
      <c r="T47" s="15"/>
      <c r="U47" s="15"/>
      <c r="V47" s="15"/>
      <c r="W47" s="15"/>
      <c r="X47" s="15"/>
      <c r="Y47" s="179" t="s">
        <v>174</v>
      </c>
      <c r="Z47" s="179"/>
      <c r="AA47" s="179"/>
      <c r="AB47" s="179"/>
      <c r="AC47" s="179"/>
      <c r="AD47" s="15"/>
      <c r="AE47" s="15"/>
      <c r="AF47" s="15"/>
      <c r="AG47" s="15"/>
      <c r="AH47" s="15"/>
      <c r="AI47" s="34"/>
      <c r="AK47" s="87"/>
    </row>
    <row r="48" spans="1:37" x14ac:dyDescent="0.3">
      <c r="A48" s="19">
        <v>15</v>
      </c>
      <c r="B48" s="41" t="s">
        <v>141</v>
      </c>
      <c r="C48" s="14">
        <v>6</v>
      </c>
      <c r="D48" s="5"/>
      <c r="E48" s="14"/>
      <c r="F48" s="14"/>
      <c r="G48" s="5"/>
      <c r="H48" s="5"/>
      <c r="I48" s="5"/>
      <c r="J48" s="5"/>
      <c r="K48" s="14"/>
      <c r="L48" s="15"/>
      <c r="M48" s="15"/>
      <c r="N48" s="18"/>
      <c r="O48" s="18"/>
      <c r="P48" s="18"/>
      <c r="Q48" s="18"/>
      <c r="R48" s="14"/>
      <c r="S48" s="14"/>
      <c r="T48" s="202" t="s">
        <v>170</v>
      </c>
      <c r="U48" s="213"/>
      <c r="V48" s="213"/>
      <c r="W48" s="213"/>
      <c r="X48" s="213"/>
      <c r="Y48" s="213"/>
      <c r="Z48" s="14"/>
      <c r="AA48" s="14"/>
      <c r="AB48" s="14"/>
      <c r="AC48" s="14"/>
      <c r="AD48" s="14"/>
      <c r="AE48" s="14"/>
      <c r="AF48" s="14"/>
      <c r="AG48" s="14"/>
      <c r="AH48" s="14"/>
      <c r="AI48" s="12">
        <v>4</v>
      </c>
      <c r="AJ48" t="s">
        <v>124</v>
      </c>
    </row>
    <row r="49" spans="1:37" s="10" customFormat="1" x14ac:dyDescent="0.3">
      <c r="A49" s="21"/>
      <c r="B49" s="92"/>
      <c r="C49" s="15">
        <v>7</v>
      </c>
      <c r="D49" s="24"/>
      <c r="E49" s="15"/>
      <c r="F49" s="15"/>
      <c r="G49" s="15"/>
      <c r="H49" s="15"/>
      <c r="I49" s="15"/>
      <c r="J49" s="15"/>
      <c r="K49" s="15"/>
      <c r="L49" s="15"/>
      <c r="M49" s="15"/>
      <c r="N49" s="24"/>
      <c r="O49" s="24"/>
      <c r="P49" s="24"/>
      <c r="Q49" s="18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202" t="s">
        <v>173</v>
      </c>
      <c r="AG49" s="213"/>
      <c r="AH49" s="213"/>
      <c r="AI49" s="34"/>
      <c r="AK49" s="87" t="s">
        <v>245</v>
      </c>
    </row>
    <row r="50" spans="1:37" x14ac:dyDescent="0.3">
      <c r="A50" s="19">
        <v>16</v>
      </c>
      <c r="B50" s="41" t="s">
        <v>143</v>
      </c>
      <c r="C50" s="14">
        <v>14</v>
      </c>
      <c r="D50" s="5"/>
      <c r="E50" s="14"/>
      <c r="F50" s="14"/>
      <c r="G50" s="14"/>
      <c r="H50" s="94" t="s">
        <v>180</v>
      </c>
      <c r="I50" s="14"/>
      <c r="J50" s="14"/>
      <c r="K50" s="14"/>
      <c r="L50" s="14"/>
      <c r="M50" s="14"/>
      <c r="N50" s="14"/>
      <c r="O50" s="5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2">
        <v>1</v>
      </c>
      <c r="AJ50" t="s">
        <v>126</v>
      </c>
    </row>
    <row r="51" spans="1:37" x14ac:dyDescent="0.3">
      <c r="A51" s="19"/>
      <c r="B51" s="41"/>
      <c r="C51" s="14">
        <v>15</v>
      </c>
      <c r="D51" s="5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94" t="s">
        <v>181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7" s="10" customFormat="1" x14ac:dyDescent="0.3">
      <c r="A52" s="24"/>
      <c r="B52" s="24"/>
      <c r="C52" s="15">
        <v>16</v>
      </c>
      <c r="D52" s="24"/>
      <c r="E52" s="15"/>
      <c r="F52" s="15"/>
      <c r="G52" s="15"/>
      <c r="H52" s="15"/>
      <c r="I52" s="24"/>
      <c r="J52" s="15"/>
      <c r="K52" s="15"/>
      <c r="L52" s="15"/>
      <c r="M52" s="15"/>
      <c r="N52" s="15"/>
      <c r="O52" s="24"/>
      <c r="P52" s="24"/>
      <c r="Q52" s="15"/>
      <c r="R52" s="15"/>
      <c r="S52" s="15"/>
      <c r="T52" s="15"/>
      <c r="U52" s="15"/>
      <c r="V52" s="94" t="s">
        <v>182</v>
      </c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34"/>
      <c r="AK52" s="87" t="s">
        <v>235</v>
      </c>
    </row>
    <row r="53" spans="1:37" s="10" customFormat="1" x14ac:dyDescent="0.3">
      <c r="A53" s="24"/>
      <c r="B53" s="24"/>
      <c r="C53" s="15">
        <v>17</v>
      </c>
      <c r="D53" s="24"/>
      <c r="E53" s="15"/>
      <c r="F53" s="15"/>
      <c r="G53" s="15"/>
      <c r="H53" s="15"/>
      <c r="I53" s="24"/>
      <c r="J53" s="15"/>
      <c r="K53" s="15"/>
      <c r="L53" s="15"/>
      <c r="M53" s="15"/>
      <c r="N53" s="15"/>
      <c r="O53" s="24"/>
      <c r="P53" s="24"/>
      <c r="Q53" s="15"/>
      <c r="R53" s="15"/>
      <c r="S53" s="15"/>
      <c r="T53" s="15"/>
      <c r="U53" s="15"/>
      <c r="V53" s="24"/>
      <c r="W53" s="15"/>
      <c r="X53" s="15"/>
      <c r="Y53" s="15"/>
      <c r="Z53" s="15"/>
      <c r="AA53" s="15"/>
      <c r="AB53" s="15"/>
      <c r="AC53" s="94" t="s">
        <v>183</v>
      </c>
      <c r="AD53" s="15"/>
      <c r="AE53" s="15"/>
      <c r="AF53" s="15"/>
      <c r="AG53" s="15"/>
      <c r="AH53" s="15"/>
      <c r="AI53" s="34"/>
      <c r="AK53" s="87"/>
    </row>
    <row r="54" spans="1:37" x14ac:dyDescent="0.3">
      <c r="A54" s="19">
        <v>17</v>
      </c>
      <c r="B54" s="41" t="s">
        <v>144</v>
      </c>
      <c r="C54" s="14">
        <v>8</v>
      </c>
      <c r="D54" s="5"/>
      <c r="E54" s="5"/>
      <c r="F54" s="5"/>
      <c r="G54" s="5"/>
      <c r="H54" s="14"/>
      <c r="I54" s="14"/>
      <c r="J54" s="14"/>
      <c r="K54" s="192" t="s">
        <v>174</v>
      </c>
      <c r="L54" s="192"/>
      <c r="M54" s="192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2">
        <v>3</v>
      </c>
      <c r="AJ54" t="s">
        <v>122</v>
      </c>
    </row>
    <row r="55" spans="1:37" x14ac:dyDescent="0.3">
      <c r="A55" s="19"/>
      <c r="B55" s="41"/>
      <c r="C55" s="14">
        <v>9</v>
      </c>
      <c r="D55" s="5"/>
      <c r="E55" s="5"/>
      <c r="F55" s="5"/>
      <c r="G55" s="5"/>
      <c r="H55" s="14"/>
      <c r="I55" s="14"/>
      <c r="J55" s="14"/>
      <c r="K55" s="5"/>
      <c r="L55" s="5"/>
      <c r="M55" s="5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92" t="s">
        <v>188</v>
      </c>
      <c r="Z55" s="192"/>
      <c r="AA55" s="192"/>
      <c r="AB55" s="14"/>
      <c r="AC55" s="14"/>
      <c r="AD55" s="14"/>
      <c r="AE55" s="14"/>
      <c r="AF55" s="14"/>
      <c r="AG55" s="14"/>
      <c r="AH55" s="14"/>
    </row>
    <row r="56" spans="1:37" x14ac:dyDescent="0.3">
      <c r="A56" s="19">
        <v>18</v>
      </c>
      <c r="B56" s="41" t="s">
        <v>146</v>
      </c>
      <c r="C56" s="14">
        <v>8</v>
      </c>
      <c r="D56" s="5"/>
      <c r="E56" s="5"/>
      <c r="F56" s="5"/>
      <c r="G56" s="5"/>
      <c r="H56" s="5"/>
      <c r="I56" s="14"/>
      <c r="J56" s="14"/>
      <c r="K56" s="169" t="s">
        <v>174</v>
      </c>
      <c r="L56" s="169"/>
      <c r="M56" s="169"/>
      <c r="N56" s="169"/>
      <c r="O56" s="5"/>
      <c r="P56" s="5"/>
      <c r="Q56" s="5"/>
      <c r="R56" s="5"/>
      <c r="S56" s="5"/>
      <c r="T56" s="5"/>
      <c r="U56" s="5"/>
      <c r="V56" s="14"/>
      <c r="W56" s="14"/>
      <c r="X56" s="14"/>
      <c r="Y56" s="14"/>
      <c r="Z56" s="14"/>
      <c r="AA56" s="5"/>
      <c r="AB56" s="5"/>
      <c r="AC56" s="14"/>
      <c r="AD56" s="14"/>
      <c r="AE56" s="14"/>
      <c r="AF56" s="14"/>
      <c r="AG56" s="14"/>
      <c r="AH56" s="5"/>
      <c r="AI56" s="12">
        <v>4</v>
      </c>
      <c r="AJ56" t="s">
        <v>122</v>
      </c>
    </row>
    <row r="57" spans="1:37" s="10" customFormat="1" x14ac:dyDescent="0.3">
      <c r="A57" s="21"/>
      <c r="B57" s="92"/>
      <c r="C57" s="15">
        <v>9</v>
      </c>
      <c r="D57" s="24"/>
      <c r="E57" s="15"/>
      <c r="F57" s="15"/>
      <c r="G57" s="15"/>
      <c r="H57" s="15"/>
      <c r="I57" s="15"/>
      <c r="J57" s="15"/>
      <c r="K57" s="15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15"/>
      <c r="W57" s="15"/>
      <c r="X57" s="15"/>
      <c r="Y57" s="169" t="s">
        <v>175</v>
      </c>
      <c r="Z57" s="169"/>
      <c r="AA57" s="169"/>
      <c r="AB57" s="169"/>
      <c r="AC57" s="15"/>
      <c r="AD57" s="15"/>
      <c r="AE57" s="15"/>
      <c r="AF57" s="15"/>
      <c r="AG57" s="15"/>
      <c r="AH57" s="24"/>
      <c r="AI57" s="34"/>
      <c r="AK57" s="87"/>
    </row>
    <row r="58" spans="1:37" x14ac:dyDescent="0.3">
      <c r="A58" s="19">
        <v>19</v>
      </c>
      <c r="B58" s="41" t="s">
        <v>148</v>
      </c>
      <c r="C58" s="15">
        <v>5</v>
      </c>
      <c r="D58" s="5"/>
      <c r="E58" s="5"/>
      <c r="F58" s="5"/>
      <c r="G58" s="5"/>
      <c r="H58" s="14"/>
      <c r="I58" s="14"/>
      <c r="J58" s="14"/>
      <c r="K58" s="14"/>
      <c r="L58" s="5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98" t="s">
        <v>169</v>
      </c>
      <c r="Z58" s="14"/>
      <c r="AA58" s="14"/>
      <c r="AB58" s="14"/>
      <c r="AC58" s="14"/>
      <c r="AD58" s="14"/>
      <c r="AE58" s="14"/>
      <c r="AF58" s="14"/>
      <c r="AG58" s="14"/>
      <c r="AH58" s="14"/>
      <c r="AI58" s="12">
        <v>1</v>
      </c>
      <c r="AJ58" t="s">
        <v>122</v>
      </c>
    </row>
    <row r="59" spans="1:37" x14ac:dyDescent="0.3">
      <c r="A59" s="19">
        <v>20</v>
      </c>
      <c r="B59" s="41" t="s">
        <v>149</v>
      </c>
      <c r="C59" s="14">
        <v>5</v>
      </c>
      <c r="D59" s="5"/>
      <c r="E59" s="5"/>
      <c r="F59" s="5"/>
      <c r="G59" s="5"/>
      <c r="H59" s="14"/>
      <c r="I59" s="14"/>
      <c r="J59" s="14"/>
      <c r="K59" s="14"/>
      <c r="L59" s="14"/>
      <c r="M59" s="5"/>
      <c r="N59" s="5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15" t="s">
        <v>169</v>
      </c>
      <c r="AA59" s="203"/>
      <c r="AB59" s="14"/>
      <c r="AC59" s="14"/>
      <c r="AD59" s="14"/>
      <c r="AE59" s="14"/>
      <c r="AF59" s="14"/>
      <c r="AG59" s="14"/>
      <c r="AH59" s="14"/>
      <c r="AI59" s="12">
        <v>2</v>
      </c>
      <c r="AJ59" t="s">
        <v>123</v>
      </c>
    </row>
    <row r="60" spans="1:37" x14ac:dyDescent="0.3">
      <c r="A60" s="19">
        <v>21</v>
      </c>
      <c r="B60" s="41" t="s">
        <v>150</v>
      </c>
      <c r="C60" s="14">
        <v>8</v>
      </c>
      <c r="D60" s="5"/>
      <c r="E60" s="205" t="s">
        <v>174</v>
      </c>
      <c r="F60" s="205"/>
      <c r="G60" s="205"/>
      <c r="H60" s="205"/>
      <c r="I60" s="205"/>
      <c r="J60" s="5"/>
      <c r="K60" s="5"/>
      <c r="L60" s="5"/>
      <c r="M60" s="5"/>
      <c r="N60" s="5"/>
      <c r="O60" s="5"/>
      <c r="P60" s="5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2">
        <v>5</v>
      </c>
      <c r="AJ60" t="s">
        <v>122</v>
      </c>
    </row>
    <row r="61" spans="1:37" x14ac:dyDescent="0.3">
      <c r="A61" s="19"/>
      <c r="B61" s="41"/>
      <c r="C61" s="14">
        <v>9</v>
      </c>
      <c r="D61" s="5"/>
      <c r="E61" s="5"/>
      <c r="F61" s="5"/>
      <c r="G61" s="5"/>
      <c r="H61" s="5"/>
      <c r="I61" s="5"/>
      <c r="J61" s="14"/>
      <c r="K61" s="14"/>
      <c r="L61" s="5"/>
      <c r="M61" s="5"/>
      <c r="N61" s="5"/>
      <c r="O61" s="5"/>
      <c r="P61" s="5"/>
      <c r="Q61" s="14"/>
      <c r="R61" s="205" t="s">
        <v>175</v>
      </c>
      <c r="S61" s="175"/>
      <c r="T61" s="175"/>
      <c r="U61" s="175"/>
      <c r="V61" s="175"/>
      <c r="W61" s="175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7" x14ac:dyDescent="0.3">
      <c r="A62" s="19">
        <v>22</v>
      </c>
      <c r="B62" s="41" t="s">
        <v>151</v>
      </c>
      <c r="C62" s="15">
        <v>5</v>
      </c>
      <c r="D62" s="5"/>
      <c r="E62" s="18"/>
      <c r="F62" s="18"/>
      <c r="G62" s="18"/>
      <c r="H62" s="18"/>
      <c r="I62" s="14"/>
      <c r="J62" s="14"/>
      <c r="K62" s="14"/>
      <c r="L62" s="5"/>
      <c r="M62" s="5"/>
      <c r="N62" s="5"/>
      <c r="O62" s="5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5"/>
      <c r="AB62" s="5"/>
      <c r="AC62" s="5"/>
      <c r="AD62" s="5"/>
      <c r="AE62" s="14"/>
      <c r="AF62" s="170" t="s">
        <v>246</v>
      </c>
      <c r="AG62" s="170"/>
      <c r="AH62" s="170"/>
      <c r="AI62" s="99"/>
      <c r="AJ62" t="s">
        <v>122</v>
      </c>
      <c r="AK62" s="86" t="s">
        <v>248</v>
      </c>
    </row>
    <row r="63" spans="1:37" x14ac:dyDescent="0.3">
      <c r="A63" s="19">
        <v>23</v>
      </c>
      <c r="B63" s="22" t="s">
        <v>152</v>
      </c>
      <c r="C63" s="15"/>
      <c r="D63" s="5"/>
      <c r="E63" s="15"/>
      <c r="F63" s="15"/>
      <c r="G63" s="15"/>
      <c r="H63" s="15"/>
      <c r="I63" s="15"/>
      <c r="J63" s="15"/>
      <c r="K63" s="1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5"/>
      <c r="Z63" s="15"/>
      <c r="AA63" s="5"/>
      <c r="AB63" s="5"/>
      <c r="AC63" s="5"/>
      <c r="AD63" s="5"/>
      <c r="AE63" s="5"/>
      <c r="AF63" s="15"/>
      <c r="AG63" s="15"/>
      <c r="AH63" s="5"/>
      <c r="AI63" s="12" t="s">
        <v>153</v>
      </c>
    </row>
    <row r="64" spans="1:37" x14ac:dyDescent="0.3">
      <c r="A64" s="19">
        <v>24</v>
      </c>
      <c r="B64" s="22" t="s">
        <v>154</v>
      </c>
      <c r="C64" s="15">
        <v>5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204" t="s">
        <v>169</v>
      </c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15"/>
      <c r="AH64" s="24"/>
      <c r="AI64" s="12" t="s">
        <v>155</v>
      </c>
      <c r="AJ64" t="s">
        <v>122</v>
      </c>
    </row>
    <row r="65" spans="1:37" x14ac:dyDescent="0.3">
      <c r="A65" s="19">
        <v>25</v>
      </c>
      <c r="B65" s="22" t="s">
        <v>156</v>
      </c>
      <c r="C65" s="19">
        <v>4</v>
      </c>
      <c r="D65" s="167" t="s">
        <v>168</v>
      </c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2" t="s">
        <v>157</v>
      </c>
      <c r="AJ65" t="s">
        <v>122</v>
      </c>
    </row>
    <row r="66" spans="1:37" x14ac:dyDescent="0.3">
      <c r="A66" s="19"/>
      <c r="B66" s="22"/>
      <c r="C66" s="19">
        <v>5</v>
      </c>
      <c r="D66" s="15"/>
      <c r="E66" s="167" t="s">
        <v>169</v>
      </c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K66" s="86" t="s">
        <v>247</v>
      </c>
    </row>
    <row r="67" spans="1:37" x14ac:dyDescent="0.3">
      <c r="A67" s="19">
        <v>26</v>
      </c>
      <c r="B67" s="22" t="s">
        <v>158</v>
      </c>
      <c r="C67" s="19">
        <v>4</v>
      </c>
      <c r="D67" s="167" t="s">
        <v>168</v>
      </c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2" t="s">
        <v>157</v>
      </c>
      <c r="AJ67" t="s">
        <v>122</v>
      </c>
    </row>
    <row r="68" spans="1:37" x14ac:dyDescent="0.3">
      <c r="A68" s="19"/>
      <c r="B68" s="22"/>
      <c r="C68" s="19">
        <v>5</v>
      </c>
      <c r="D68" s="15"/>
      <c r="E68" s="167" t="s">
        <v>169</v>
      </c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K68" s="86" t="s">
        <v>247</v>
      </c>
    </row>
    <row r="69" spans="1:37" x14ac:dyDescent="0.3">
      <c r="A69" s="19">
        <v>27</v>
      </c>
      <c r="B69" s="22" t="s">
        <v>159</v>
      </c>
      <c r="C69" s="19">
        <v>4</v>
      </c>
      <c r="D69" s="166" t="s">
        <v>169</v>
      </c>
      <c r="E69" s="166"/>
      <c r="F69" s="166"/>
      <c r="G69" s="166"/>
      <c r="H69" s="166"/>
      <c r="I69" s="166"/>
      <c r="J69" s="166"/>
      <c r="K69" s="166"/>
      <c r="L69" s="166"/>
      <c r="M69" s="166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2" t="s">
        <v>160</v>
      </c>
      <c r="AJ69" t="s">
        <v>122</v>
      </c>
    </row>
    <row r="70" spans="1:37" x14ac:dyDescent="0.3">
      <c r="A70" s="19"/>
      <c r="B70" s="22"/>
      <c r="C70" s="19">
        <v>5</v>
      </c>
      <c r="D70" s="18"/>
      <c r="E70" s="166" t="s">
        <v>170</v>
      </c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8"/>
    </row>
    <row r="71" spans="1:37" x14ac:dyDescent="0.3">
      <c r="A71" s="19">
        <v>28</v>
      </c>
      <c r="B71" s="22" t="s">
        <v>161</v>
      </c>
      <c r="C71" s="19">
        <v>4</v>
      </c>
      <c r="D71" s="166" t="s">
        <v>169</v>
      </c>
      <c r="E71" s="166"/>
      <c r="F71" s="166"/>
      <c r="G71" s="166"/>
      <c r="H71" s="166"/>
      <c r="I71" s="166"/>
      <c r="J71" s="166"/>
      <c r="K71" s="166"/>
      <c r="L71" s="166"/>
      <c r="M71" s="166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2" t="s">
        <v>160</v>
      </c>
      <c r="AJ71" t="s">
        <v>122</v>
      </c>
    </row>
    <row r="72" spans="1:37" x14ac:dyDescent="0.3">
      <c r="A72" s="19"/>
      <c r="B72" s="22"/>
      <c r="C72" s="19">
        <v>5</v>
      </c>
      <c r="D72" s="18"/>
      <c r="E72" s="166" t="s">
        <v>170</v>
      </c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8"/>
    </row>
    <row r="73" spans="1:37" x14ac:dyDescent="0.3">
      <c r="A73" s="19">
        <v>29</v>
      </c>
      <c r="B73" s="22" t="s">
        <v>162</v>
      </c>
      <c r="C73" s="21"/>
      <c r="D73" s="15"/>
      <c r="E73" s="18"/>
      <c r="F73" s="18"/>
      <c r="G73" s="18"/>
      <c r="H73" s="15"/>
      <c r="I73" s="15"/>
      <c r="J73" s="15"/>
      <c r="K73" s="15"/>
      <c r="L73" s="5"/>
      <c r="M73" s="5"/>
      <c r="N73" s="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2">
        <v>3</v>
      </c>
      <c r="AJ73" t="s">
        <v>122</v>
      </c>
    </row>
    <row r="74" spans="1:37" x14ac:dyDescent="0.3">
      <c r="A74" s="19">
        <v>30</v>
      </c>
      <c r="B74" s="22" t="s">
        <v>163</v>
      </c>
      <c r="C74" s="19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2" t="s">
        <v>153</v>
      </c>
    </row>
    <row r="75" spans="1:37" s="12" customFormat="1" x14ac:dyDescent="0.3">
      <c r="A75" s="23"/>
      <c r="B75" s="14" t="s">
        <v>164</v>
      </c>
      <c r="C75" s="14">
        <f>SUM(C4:C74)</f>
        <v>805</v>
      </c>
      <c r="D75" s="14">
        <f>SUM(C4:C63)</f>
        <v>764</v>
      </c>
      <c r="E75" s="14">
        <f t="shared" ref="E75:AH75" si="0">SUM(E4:E63)</f>
        <v>0</v>
      </c>
      <c r="F75" s="14">
        <f t="shared" si="0"/>
        <v>0</v>
      </c>
      <c r="G75" s="14">
        <f t="shared" si="0"/>
        <v>0</v>
      </c>
      <c r="H75" s="14">
        <f t="shared" si="0"/>
        <v>0</v>
      </c>
      <c r="I75" s="14">
        <f t="shared" si="0"/>
        <v>0</v>
      </c>
      <c r="J75" s="14">
        <f t="shared" si="0"/>
        <v>0</v>
      </c>
      <c r="K75" s="14">
        <f t="shared" si="0"/>
        <v>0</v>
      </c>
      <c r="L75" s="14">
        <f t="shared" si="0"/>
        <v>0</v>
      </c>
      <c r="M75" s="14">
        <f t="shared" si="0"/>
        <v>0</v>
      </c>
      <c r="N75" s="14">
        <f>SUM(N4:N63)</f>
        <v>0</v>
      </c>
      <c r="O75" s="14">
        <f t="shared" si="0"/>
        <v>0</v>
      </c>
      <c r="P75" s="14">
        <f t="shared" si="0"/>
        <v>0</v>
      </c>
      <c r="Q75" s="14">
        <f t="shared" si="0"/>
        <v>0</v>
      </c>
      <c r="R75" s="14">
        <f t="shared" si="0"/>
        <v>0</v>
      </c>
      <c r="S75" s="14">
        <f t="shared" si="0"/>
        <v>0</v>
      </c>
      <c r="T75" s="14">
        <f t="shared" si="0"/>
        <v>0</v>
      </c>
      <c r="U75" s="14">
        <f t="shared" si="0"/>
        <v>0</v>
      </c>
      <c r="V75" s="14">
        <f t="shared" si="0"/>
        <v>0</v>
      </c>
      <c r="W75" s="14">
        <f t="shared" si="0"/>
        <v>0</v>
      </c>
      <c r="X75" s="14">
        <f t="shared" si="0"/>
        <v>0</v>
      </c>
      <c r="Y75" s="14">
        <f t="shared" si="0"/>
        <v>0</v>
      </c>
      <c r="Z75" s="14">
        <f t="shared" si="0"/>
        <v>0</v>
      </c>
      <c r="AA75" s="14">
        <f t="shared" si="0"/>
        <v>0</v>
      </c>
      <c r="AB75" s="14">
        <f t="shared" si="0"/>
        <v>0</v>
      </c>
      <c r="AC75" s="14">
        <f t="shared" si="0"/>
        <v>0</v>
      </c>
      <c r="AD75" s="14">
        <f t="shared" si="0"/>
        <v>0</v>
      </c>
      <c r="AE75" s="14">
        <f t="shared" si="0"/>
        <v>0</v>
      </c>
      <c r="AF75" s="14">
        <f t="shared" si="0"/>
        <v>0</v>
      </c>
      <c r="AG75" s="14">
        <f t="shared" si="0"/>
        <v>0</v>
      </c>
      <c r="AH75" s="14">
        <f t="shared" si="0"/>
        <v>0</v>
      </c>
      <c r="AJ75"/>
      <c r="AK75" s="93"/>
    </row>
    <row r="78" spans="1:37" s="12" customFormat="1" x14ac:dyDescent="0.3">
      <c r="D78"/>
      <c r="E78"/>
      <c r="F78"/>
      <c r="G78"/>
      <c r="H78"/>
      <c r="I78"/>
      <c r="AA78" s="25"/>
      <c r="AB78" s="26"/>
      <c r="AC78" s="26"/>
      <c r="AD78" s="26"/>
      <c r="AE78" s="26"/>
      <c r="AF78" s="26"/>
      <c r="AK78" s="93"/>
    </row>
    <row r="79" spans="1:37" s="12" customFormat="1" x14ac:dyDescent="0.3">
      <c r="D79"/>
      <c r="E79"/>
      <c r="F79"/>
      <c r="G79"/>
      <c r="H79"/>
      <c r="I79"/>
      <c r="AA79"/>
      <c r="AB79" s="26"/>
      <c r="AC79" s="26"/>
      <c r="AD79" s="26"/>
      <c r="AE79" s="26"/>
      <c r="AF79" s="26"/>
      <c r="AK79" s="93"/>
    </row>
    <row r="80" spans="1:37" s="12" customFormat="1" x14ac:dyDescent="0.3">
      <c r="D80"/>
      <c r="E80"/>
      <c r="F80"/>
      <c r="G80"/>
      <c r="H80"/>
      <c r="I80"/>
      <c r="AA80"/>
      <c r="AB80" s="26"/>
      <c r="AC80" s="26"/>
      <c r="AD80" s="26"/>
      <c r="AE80" s="26"/>
      <c r="AF80" s="26"/>
      <c r="AK80" s="93"/>
    </row>
    <row r="81" spans="4:37" s="12" customFormat="1" x14ac:dyDescent="0.3">
      <c r="D81"/>
      <c r="E81"/>
      <c r="F81"/>
      <c r="G81"/>
      <c r="H81"/>
      <c r="I81"/>
      <c r="AA81" s="27"/>
      <c r="AB81" s="28"/>
      <c r="AC81" s="28"/>
      <c r="AD81" s="28"/>
      <c r="AE81" s="26"/>
      <c r="AF81" s="26"/>
      <c r="AK81" s="93"/>
    </row>
    <row r="82" spans="4:37" s="12" customFormat="1" x14ac:dyDescent="0.3">
      <c r="D82"/>
      <c r="E82"/>
      <c r="F82"/>
      <c r="G82"/>
      <c r="H82"/>
      <c r="I82"/>
      <c r="AA82" s="27"/>
      <c r="AB82" s="28"/>
      <c r="AC82" s="28"/>
      <c r="AD82" s="28"/>
      <c r="AE82" s="26"/>
      <c r="AF82" s="26"/>
      <c r="AK82" s="93"/>
    </row>
    <row r="83" spans="4:37" s="12" customFormat="1" x14ac:dyDescent="0.3">
      <c r="D83"/>
      <c r="E83"/>
      <c r="F83"/>
      <c r="G83"/>
      <c r="H83"/>
      <c r="I83"/>
      <c r="AA83" s="25"/>
      <c r="AB83" s="28"/>
      <c r="AC83" s="28"/>
      <c r="AD83" s="28"/>
      <c r="AE83" s="28"/>
      <c r="AF83" s="30"/>
      <c r="AK83" s="93"/>
    </row>
    <row r="84" spans="4:37" s="12" customFormat="1" x14ac:dyDescent="0.3">
      <c r="D84"/>
      <c r="E84"/>
      <c r="F84"/>
      <c r="G84"/>
      <c r="H84"/>
      <c r="I84"/>
      <c r="AA84" s="25"/>
      <c r="AB84" s="29"/>
      <c r="AC84" s="26"/>
      <c r="AD84" s="26"/>
      <c r="AE84" s="26"/>
      <c r="AF84" s="26"/>
      <c r="AK84" s="93"/>
    </row>
    <row r="85" spans="4:37" s="12" customFormat="1" x14ac:dyDescent="0.3">
      <c r="D85"/>
      <c r="E85"/>
      <c r="F85"/>
      <c r="G85"/>
      <c r="H85"/>
      <c r="I85"/>
      <c r="AA85" s="25"/>
      <c r="AB85" s="26"/>
      <c r="AC85" s="26"/>
      <c r="AD85" s="26"/>
      <c r="AE85" s="26"/>
      <c r="AF85" s="26"/>
      <c r="AK85" s="93"/>
    </row>
    <row r="86" spans="4:37" s="12" customFormat="1" x14ac:dyDescent="0.3">
      <c r="D86"/>
      <c r="E86"/>
      <c r="F86"/>
      <c r="G86"/>
      <c r="H86"/>
      <c r="I86"/>
      <c r="AA86" s="25"/>
      <c r="AB86" s="26"/>
      <c r="AC86" s="26"/>
      <c r="AD86" s="26"/>
      <c r="AE86" s="26"/>
      <c r="AF86" s="26"/>
      <c r="AK86" s="93"/>
    </row>
  </sheetData>
  <mergeCells count="62">
    <mergeCell ref="E70:AG70"/>
    <mergeCell ref="E72:AG72"/>
    <mergeCell ref="D71:M71"/>
    <mergeCell ref="F13:H13"/>
    <mergeCell ref="E23:H23"/>
    <mergeCell ref="AF27:AH27"/>
    <mergeCell ref="M14:O14"/>
    <mergeCell ref="AA16:AC16"/>
    <mergeCell ref="T15:W15"/>
    <mergeCell ref="R20:W20"/>
    <mergeCell ref="Y21:AC21"/>
    <mergeCell ref="AF22:AH22"/>
    <mergeCell ref="R25:V25"/>
    <mergeCell ref="K24:N24"/>
    <mergeCell ref="Y26:AB26"/>
    <mergeCell ref="E18:I18"/>
    <mergeCell ref="E60:I60"/>
    <mergeCell ref="R64:AF64"/>
    <mergeCell ref="AF62:AH62"/>
    <mergeCell ref="Y57:AB57"/>
    <mergeCell ref="Z59:AA59"/>
    <mergeCell ref="R61:W61"/>
    <mergeCell ref="E66:AH66"/>
    <mergeCell ref="E68:AH68"/>
    <mergeCell ref="D65:T65"/>
    <mergeCell ref="D67:T67"/>
    <mergeCell ref="D69:M69"/>
    <mergeCell ref="AF45:AH45"/>
    <mergeCell ref="K46:O46"/>
    <mergeCell ref="AF49:AH49"/>
    <mergeCell ref="K33:P33"/>
    <mergeCell ref="AF36:AH36"/>
    <mergeCell ref="R34:Y34"/>
    <mergeCell ref="Y47:AC47"/>
    <mergeCell ref="K42:O42"/>
    <mergeCell ref="Y35:AD35"/>
    <mergeCell ref="AA39:AH39"/>
    <mergeCell ref="AF38:AH38"/>
    <mergeCell ref="R40:V40"/>
    <mergeCell ref="Y41:AG41"/>
    <mergeCell ref="K56:N56"/>
    <mergeCell ref="K19:O19"/>
    <mergeCell ref="K54:M54"/>
    <mergeCell ref="T48:Y48"/>
    <mergeCell ref="Y43:AC43"/>
    <mergeCell ref="R44:T44"/>
    <mergeCell ref="Y55:AA55"/>
    <mergeCell ref="E32:K32"/>
    <mergeCell ref="A1:AH1"/>
    <mergeCell ref="A2:A3"/>
    <mergeCell ref="B2:B3"/>
    <mergeCell ref="C2:C3"/>
    <mergeCell ref="Y7:AH7"/>
    <mergeCell ref="E4:N4"/>
    <mergeCell ref="K5:T5"/>
    <mergeCell ref="R6:AB6"/>
    <mergeCell ref="AF8:AH8"/>
    <mergeCell ref="V11:W11"/>
    <mergeCell ref="AC12:AD12"/>
    <mergeCell ref="E9:F9"/>
    <mergeCell ref="R37:Z37"/>
    <mergeCell ref="O10:P10"/>
  </mergeCells>
  <pageMargins left="0.7" right="0.7" top="0.75" bottom="0.75" header="0.3" footer="0.3"/>
  <pageSetup paperSize="5"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84"/>
  <sheetViews>
    <sheetView view="pageBreakPreview" zoomScale="70" zoomScaleNormal="100" zoomScaleSheetLayoutView="70" workbookViewId="0">
      <pane xSplit="2" ySplit="3" topLeftCell="C4" activePane="bottomRight" state="frozen"/>
      <selection activeCell="Z27" sqref="Z27"/>
      <selection pane="topRight" activeCell="Z27" sqref="Z27"/>
      <selection pane="bottomLeft" activeCell="Z27" sqref="Z27"/>
      <selection pane="bottomRight" activeCell="O17" sqref="O17"/>
    </sheetView>
  </sheetViews>
  <sheetFormatPr defaultColWidth="11" defaultRowHeight="15.6" x14ac:dyDescent="0.3"/>
  <cols>
    <col min="1" max="1" width="6.69921875" style="12" customWidth="1"/>
    <col min="2" max="2" width="13.3984375" style="12" customWidth="1"/>
    <col min="3" max="3" width="9.69921875" style="12" customWidth="1"/>
    <col min="4" max="33" width="4.5" customWidth="1"/>
    <col min="34" max="34" width="11" style="12"/>
    <col min="35" max="35" width="0" hidden="1" customWidth="1"/>
    <col min="36" max="36" width="11" style="86"/>
  </cols>
  <sheetData>
    <row r="1" spans="1:36" ht="17.399999999999999" x14ac:dyDescent="0.3">
      <c r="B1" s="101"/>
      <c r="C1" s="101"/>
      <c r="D1" s="183" t="s">
        <v>220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31"/>
    </row>
    <row r="2" spans="1:36" ht="48" customHeight="1" x14ac:dyDescent="0.3">
      <c r="A2" s="190" t="s">
        <v>3</v>
      </c>
      <c r="B2" s="190" t="s">
        <v>118</v>
      </c>
      <c r="C2" s="190" t="s">
        <v>119</v>
      </c>
      <c r="D2" s="13" t="s">
        <v>125</v>
      </c>
      <c r="E2" s="13" t="s">
        <v>126</v>
      </c>
      <c r="F2" s="13" t="s">
        <v>120</v>
      </c>
      <c r="G2" s="13" t="s">
        <v>121</v>
      </c>
      <c r="H2" s="13" t="s">
        <v>122</v>
      </c>
      <c r="I2" s="13" t="s">
        <v>123</v>
      </c>
      <c r="J2" s="13" t="s">
        <v>124</v>
      </c>
      <c r="K2" s="13" t="s">
        <v>125</v>
      </c>
      <c r="L2" s="13" t="s">
        <v>126</v>
      </c>
      <c r="M2" s="13" t="s">
        <v>120</v>
      </c>
      <c r="N2" s="13" t="s">
        <v>121</v>
      </c>
      <c r="O2" s="13" t="s">
        <v>122</v>
      </c>
      <c r="P2" s="13" t="s">
        <v>123</v>
      </c>
      <c r="Q2" s="13" t="s">
        <v>124</v>
      </c>
      <c r="R2" s="13" t="s">
        <v>125</v>
      </c>
      <c r="S2" s="13" t="s">
        <v>126</v>
      </c>
      <c r="T2" s="13" t="s">
        <v>120</v>
      </c>
      <c r="U2" s="13" t="s">
        <v>121</v>
      </c>
      <c r="V2" s="13" t="s">
        <v>122</v>
      </c>
      <c r="W2" s="13" t="s">
        <v>123</v>
      </c>
      <c r="X2" s="13" t="s">
        <v>124</v>
      </c>
      <c r="Y2" s="13" t="s">
        <v>125</v>
      </c>
      <c r="Z2" s="13" t="s">
        <v>126</v>
      </c>
      <c r="AA2" s="13" t="s">
        <v>120</v>
      </c>
      <c r="AB2" s="13" t="s">
        <v>121</v>
      </c>
      <c r="AC2" s="13" t="s">
        <v>122</v>
      </c>
      <c r="AD2" s="13" t="s">
        <v>123</v>
      </c>
      <c r="AE2" s="13" t="s">
        <v>124</v>
      </c>
      <c r="AF2" s="13" t="s">
        <v>125</v>
      </c>
      <c r="AG2" s="13" t="s">
        <v>126</v>
      </c>
      <c r="AH2" s="36" t="s">
        <v>127</v>
      </c>
    </row>
    <row r="3" spans="1:36" x14ac:dyDescent="0.3">
      <c r="A3" s="191"/>
      <c r="B3" s="191"/>
      <c r="C3" s="191"/>
      <c r="D3" s="91">
        <v>1</v>
      </c>
      <c r="E3" s="91">
        <v>2</v>
      </c>
      <c r="F3" s="37">
        <v>3</v>
      </c>
      <c r="G3" s="91">
        <v>4</v>
      </c>
      <c r="H3" s="37">
        <v>5</v>
      </c>
      <c r="I3" s="37">
        <v>6</v>
      </c>
      <c r="J3" s="37">
        <v>7</v>
      </c>
      <c r="K3" s="37">
        <v>8</v>
      </c>
      <c r="L3" s="37">
        <v>9</v>
      </c>
      <c r="M3" s="37">
        <v>10</v>
      </c>
      <c r="N3" s="91">
        <v>11</v>
      </c>
      <c r="O3" s="37">
        <v>12</v>
      </c>
      <c r="P3" s="37">
        <v>13</v>
      </c>
      <c r="Q3" s="37">
        <v>14</v>
      </c>
      <c r="R3" s="37">
        <v>15</v>
      </c>
      <c r="S3" s="37">
        <v>16</v>
      </c>
      <c r="T3" s="37">
        <v>17</v>
      </c>
      <c r="U3" s="91">
        <v>18</v>
      </c>
      <c r="V3" s="37">
        <v>19</v>
      </c>
      <c r="W3" s="37">
        <v>20</v>
      </c>
      <c r="X3" s="37">
        <v>21</v>
      </c>
      <c r="Y3" s="37">
        <v>22</v>
      </c>
      <c r="Z3" s="37">
        <v>23</v>
      </c>
      <c r="AA3" s="37">
        <v>24</v>
      </c>
      <c r="AB3" s="91">
        <v>25</v>
      </c>
      <c r="AC3" s="37">
        <v>26</v>
      </c>
      <c r="AD3" s="37">
        <v>27</v>
      </c>
      <c r="AE3" s="37">
        <v>28</v>
      </c>
      <c r="AF3" s="91">
        <v>29</v>
      </c>
      <c r="AG3" s="37">
        <v>30</v>
      </c>
      <c r="AH3" s="38"/>
    </row>
    <row r="4" spans="1:36" x14ac:dyDescent="0.3">
      <c r="A4" s="19">
        <v>1</v>
      </c>
      <c r="B4" s="41" t="s">
        <v>128</v>
      </c>
      <c r="C4" s="19">
        <v>18</v>
      </c>
      <c r="D4" s="200" t="s">
        <v>261</v>
      </c>
      <c r="E4" s="200"/>
      <c r="F4" s="200"/>
      <c r="G4" s="200"/>
      <c r="H4" s="200"/>
      <c r="I4" s="200"/>
      <c r="J4" s="200"/>
      <c r="K4" s="200"/>
      <c r="L4" s="200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39"/>
    </row>
    <row r="5" spans="1:36" x14ac:dyDescent="0.3">
      <c r="A5" s="19"/>
      <c r="B5" s="41"/>
      <c r="C5" s="19">
        <v>19</v>
      </c>
      <c r="D5" s="15"/>
      <c r="E5" s="18"/>
      <c r="F5" s="18"/>
      <c r="G5" s="18"/>
      <c r="H5" s="200" t="s">
        <v>188</v>
      </c>
      <c r="I5" s="184"/>
      <c r="J5" s="184"/>
      <c r="K5" s="184"/>
      <c r="L5" s="184"/>
      <c r="M5" s="184"/>
      <c r="N5" s="184"/>
      <c r="O5" s="184"/>
      <c r="P5" s="184"/>
      <c r="Q5" s="184"/>
      <c r="R5" s="5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2">
        <v>9</v>
      </c>
      <c r="AI5" t="s">
        <v>122</v>
      </c>
    </row>
    <row r="6" spans="1:36" x14ac:dyDescent="0.3">
      <c r="A6" s="19"/>
      <c r="B6" s="41"/>
      <c r="C6" s="19">
        <v>20</v>
      </c>
      <c r="D6" s="18"/>
      <c r="E6" s="18"/>
      <c r="F6" s="18"/>
      <c r="G6" s="18"/>
      <c r="H6" s="18"/>
      <c r="I6" s="18"/>
      <c r="J6" s="18"/>
      <c r="K6" s="18"/>
      <c r="L6" s="14"/>
      <c r="M6" s="14"/>
      <c r="N6" s="14"/>
      <c r="O6" s="200" t="s">
        <v>185</v>
      </c>
      <c r="P6" s="184"/>
      <c r="Q6" s="184"/>
      <c r="R6" s="184"/>
      <c r="S6" s="184"/>
      <c r="T6" s="184"/>
      <c r="U6" s="184"/>
      <c r="V6" s="184"/>
      <c r="W6" s="184"/>
      <c r="X6" s="184"/>
      <c r="Y6" s="14"/>
      <c r="Z6" s="14"/>
      <c r="AA6" s="14"/>
      <c r="AB6" s="14"/>
      <c r="AC6" s="14"/>
      <c r="AD6" s="14"/>
      <c r="AE6" s="14"/>
      <c r="AF6" s="14"/>
      <c r="AG6" s="14"/>
    </row>
    <row r="7" spans="1:36" x14ac:dyDescent="0.3">
      <c r="A7" s="19"/>
      <c r="B7" s="41"/>
      <c r="C7" s="19">
        <v>21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4"/>
      <c r="P7" s="14"/>
      <c r="Q7" s="14"/>
      <c r="R7" s="14"/>
      <c r="S7" s="14"/>
      <c r="T7" s="14"/>
      <c r="U7" s="14"/>
      <c r="V7" s="200" t="s">
        <v>186</v>
      </c>
      <c r="W7" s="184"/>
      <c r="X7" s="184"/>
      <c r="Y7" s="184"/>
      <c r="Z7" s="184"/>
      <c r="AA7" s="184"/>
      <c r="AB7" s="184"/>
      <c r="AC7" s="184"/>
      <c r="AD7" s="184"/>
      <c r="AE7" s="184"/>
      <c r="AF7" s="14"/>
      <c r="AG7" s="14"/>
    </row>
    <row r="8" spans="1:36" s="10" customFormat="1" x14ac:dyDescent="0.3">
      <c r="A8" s="21"/>
      <c r="B8" s="92"/>
      <c r="C8" s="19">
        <v>22</v>
      </c>
      <c r="D8" s="15"/>
      <c r="E8" s="15"/>
      <c r="F8" s="15"/>
      <c r="G8" s="15"/>
      <c r="H8" s="15"/>
      <c r="I8" s="24"/>
      <c r="J8" s="24"/>
      <c r="K8" s="24"/>
      <c r="L8" s="24"/>
      <c r="M8" s="24"/>
      <c r="N8" s="24"/>
      <c r="O8" s="14"/>
      <c r="P8" s="14"/>
      <c r="Q8" s="14"/>
      <c r="R8" s="14"/>
      <c r="S8" s="14"/>
      <c r="T8" s="14"/>
      <c r="U8" s="14"/>
      <c r="V8" s="14"/>
      <c r="W8" s="14"/>
      <c r="X8" s="24"/>
      <c r="Y8" s="24"/>
      <c r="Z8" s="24"/>
      <c r="AA8" s="24"/>
      <c r="AB8" s="24"/>
      <c r="AC8" s="200" t="s">
        <v>187</v>
      </c>
      <c r="AD8" s="184"/>
      <c r="AE8" s="184"/>
      <c r="AF8" s="184"/>
      <c r="AG8" s="184"/>
      <c r="AH8" s="34"/>
      <c r="AJ8" s="89">
        <v>44747</v>
      </c>
    </row>
    <row r="9" spans="1:36" s="10" customFormat="1" x14ac:dyDescent="0.3">
      <c r="A9" s="19">
        <v>2</v>
      </c>
      <c r="B9" s="41" t="s">
        <v>145</v>
      </c>
      <c r="C9" s="19">
        <v>19</v>
      </c>
      <c r="D9" s="15"/>
      <c r="E9" s="15"/>
      <c r="F9" s="189" t="s">
        <v>188</v>
      </c>
      <c r="G9" s="189"/>
      <c r="H9" s="189"/>
      <c r="I9" s="24"/>
      <c r="J9" s="24"/>
      <c r="K9" s="24"/>
      <c r="L9" s="24"/>
      <c r="M9" s="24"/>
      <c r="N9" s="24"/>
      <c r="O9" s="14"/>
      <c r="P9" s="14"/>
      <c r="Q9" s="14"/>
      <c r="R9" s="14"/>
      <c r="S9" s="14"/>
      <c r="T9" s="14"/>
      <c r="U9" s="14"/>
      <c r="V9" s="14"/>
      <c r="W9" s="1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34"/>
      <c r="AJ9" s="89"/>
    </row>
    <row r="10" spans="1:36" s="10" customFormat="1" x14ac:dyDescent="0.3">
      <c r="A10" s="21"/>
      <c r="B10" s="92"/>
      <c r="C10" s="19">
        <v>20</v>
      </c>
      <c r="D10" s="15"/>
      <c r="E10" s="15"/>
      <c r="F10" s="15"/>
      <c r="G10" s="15"/>
      <c r="H10" s="15"/>
      <c r="I10" s="24"/>
      <c r="J10" s="24"/>
      <c r="K10" s="24"/>
      <c r="L10" s="24"/>
      <c r="M10" s="189" t="s">
        <v>185</v>
      </c>
      <c r="N10" s="189"/>
      <c r="O10" s="189"/>
      <c r="P10" s="14"/>
      <c r="Q10" s="14"/>
      <c r="R10" s="14"/>
      <c r="S10" s="14"/>
      <c r="T10" s="14"/>
      <c r="U10" s="14"/>
      <c r="V10" s="14"/>
      <c r="W10" s="1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34"/>
      <c r="AJ10" s="89"/>
    </row>
    <row r="11" spans="1:36" x14ac:dyDescent="0.3">
      <c r="C11" s="19">
        <v>21</v>
      </c>
      <c r="D11" s="15"/>
      <c r="E11" s="15"/>
      <c r="F11" s="15"/>
      <c r="G11" s="15"/>
      <c r="H11" s="5"/>
      <c r="I11" s="5"/>
      <c r="J11" s="5"/>
      <c r="K11" s="14"/>
      <c r="L11" s="14"/>
      <c r="M11" s="14"/>
      <c r="N11" s="14"/>
      <c r="O11" s="14"/>
      <c r="P11" s="14"/>
      <c r="Q11" s="14"/>
      <c r="R11" s="189" t="s">
        <v>186</v>
      </c>
      <c r="S11" s="189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2">
        <v>2</v>
      </c>
      <c r="AI11" t="s">
        <v>122</v>
      </c>
    </row>
    <row r="12" spans="1:36" x14ac:dyDescent="0.3">
      <c r="A12" s="19"/>
      <c r="B12" s="41"/>
      <c r="C12" s="19">
        <v>22</v>
      </c>
      <c r="D12" s="15"/>
      <c r="E12" s="15"/>
      <c r="F12" s="15"/>
      <c r="G12" s="15"/>
      <c r="H12" s="14"/>
      <c r="I12" s="5"/>
      <c r="J12" s="5"/>
      <c r="K12" s="14"/>
      <c r="L12" s="14"/>
      <c r="M12" s="14"/>
      <c r="N12" s="14"/>
      <c r="O12" s="5"/>
      <c r="P12" s="5"/>
      <c r="Q12" s="5"/>
      <c r="R12" s="14"/>
      <c r="S12" s="14"/>
      <c r="T12" s="14"/>
      <c r="U12" s="14"/>
      <c r="V12" s="14"/>
      <c r="W12" s="14"/>
      <c r="X12" s="14"/>
      <c r="Y12" s="189" t="s">
        <v>187</v>
      </c>
      <c r="Z12" s="189"/>
      <c r="AA12" s="14"/>
      <c r="AB12" s="14"/>
      <c r="AC12" s="14"/>
      <c r="AD12" s="14"/>
      <c r="AE12" s="14"/>
      <c r="AF12" s="14"/>
      <c r="AG12" s="14"/>
    </row>
    <row r="13" spans="1:36" s="10" customFormat="1" x14ac:dyDescent="0.3">
      <c r="A13" s="21"/>
      <c r="B13" s="92"/>
      <c r="C13" s="19">
        <v>23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4"/>
      <c r="Q13" s="24"/>
      <c r="R13" s="15"/>
      <c r="S13" s="15"/>
      <c r="T13" s="15"/>
      <c r="U13" s="15"/>
      <c r="V13" s="24"/>
      <c r="W13" s="24"/>
      <c r="X13" s="24"/>
      <c r="Y13" s="15"/>
      <c r="Z13" s="15"/>
      <c r="AA13" s="15"/>
      <c r="AB13" s="15"/>
      <c r="AC13" s="15"/>
      <c r="AD13" s="15"/>
      <c r="AE13" s="15"/>
      <c r="AF13" s="15"/>
      <c r="AG13" s="143" t="s">
        <v>190</v>
      </c>
      <c r="AH13" s="34"/>
      <c r="AJ13" s="87"/>
    </row>
    <row r="14" spans="1:36" x14ac:dyDescent="0.3">
      <c r="A14" s="19">
        <v>3</v>
      </c>
      <c r="B14" s="41" t="s">
        <v>132</v>
      </c>
      <c r="C14" s="19">
        <v>18</v>
      </c>
      <c r="D14" s="211" t="s">
        <v>184</v>
      </c>
      <c r="E14" s="211"/>
      <c r="F14" s="211"/>
      <c r="G14" s="211"/>
      <c r="H14" s="211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2">
        <v>3</v>
      </c>
      <c r="AI14" t="s">
        <v>124</v>
      </c>
    </row>
    <row r="15" spans="1:36" x14ac:dyDescent="0.3">
      <c r="A15" s="19"/>
      <c r="B15" s="41"/>
      <c r="C15" s="19">
        <v>19</v>
      </c>
      <c r="D15" s="24"/>
      <c r="E15" s="24"/>
      <c r="F15" s="24"/>
      <c r="G15" s="15"/>
      <c r="H15" s="14"/>
      <c r="I15" s="14"/>
      <c r="J15" s="211" t="s">
        <v>188</v>
      </c>
      <c r="K15" s="182"/>
      <c r="L15" s="182"/>
      <c r="M15" s="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6" x14ac:dyDescent="0.3">
      <c r="A16" s="19"/>
      <c r="B16" s="41"/>
      <c r="C16" s="19">
        <v>20</v>
      </c>
      <c r="D16" s="15"/>
      <c r="E16" s="15"/>
      <c r="F16" s="15"/>
      <c r="G16" s="15"/>
      <c r="H16" s="14"/>
      <c r="I16" s="14"/>
      <c r="J16" s="14"/>
      <c r="K16" s="5"/>
      <c r="L16" s="5"/>
      <c r="M16" s="5"/>
      <c r="N16" s="14"/>
      <c r="O16" s="14"/>
      <c r="P16" s="14"/>
      <c r="Q16" s="211" t="s">
        <v>185</v>
      </c>
      <c r="R16" s="182"/>
      <c r="S16" s="182"/>
      <c r="T16" s="5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5"/>
      <c r="AF16" s="5"/>
      <c r="AG16" s="5"/>
    </row>
    <row r="17" spans="1:36" x14ac:dyDescent="0.3">
      <c r="A17" s="19"/>
      <c r="B17" s="41"/>
      <c r="C17" s="19">
        <v>21</v>
      </c>
      <c r="D17" s="15"/>
      <c r="E17" s="15"/>
      <c r="F17" s="15"/>
      <c r="G17" s="15"/>
      <c r="H17" s="14"/>
      <c r="I17" s="14"/>
      <c r="J17" s="14"/>
      <c r="K17" s="5"/>
      <c r="L17" s="5"/>
      <c r="M17" s="5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211" t="s">
        <v>186</v>
      </c>
      <c r="Y17" s="182"/>
      <c r="Z17" s="182"/>
      <c r="AA17" s="14"/>
      <c r="AB17" s="14"/>
      <c r="AC17" s="14"/>
      <c r="AD17" s="14"/>
      <c r="AE17" s="5"/>
      <c r="AF17" s="5"/>
      <c r="AG17" s="5"/>
    </row>
    <row r="18" spans="1:36" x14ac:dyDescent="0.3">
      <c r="A18" s="19"/>
      <c r="B18" s="41"/>
      <c r="C18" s="19">
        <v>22</v>
      </c>
      <c r="D18" s="15"/>
      <c r="E18" s="15"/>
      <c r="F18" s="15"/>
      <c r="G18" s="15"/>
      <c r="H18" s="14"/>
      <c r="I18" s="14"/>
      <c r="J18" s="14"/>
      <c r="K18" s="5"/>
      <c r="L18" s="5"/>
      <c r="M18" s="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211" t="s">
        <v>187</v>
      </c>
      <c r="AF18" s="182"/>
      <c r="AG18" s="182"/>
      <c r="AJ18" s="90">
        <v>44743</v>
      </c>
    </row>
    <row r="19" spans="1:36" x14ac:dyDescent="0.3">
      <c r="A19" s="19">
        <v>4</v>
      </c>
      <c r="B19" s="41" t="s">
        <v>142</v>
      </c>
      <c r="C19" s="19">
        <v>19</v>
      </c>
      <c r="D19" s="194" t="s">
        <v>188</v>
      </c>
      <c r="E19" s="194"/>
      <c r="F19" s="194"/>
      <c r="G19" s="194"/>
      <c r="H19" s="194"/>
      <c r="I19" s="14"/>
      <c r="J19" s="14"/>
      <c r="K19" s="5"/>
      <c r="L19" s="5"/>
      <c r="M19" s="5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J19" s="90"/>
    </row>
    <row r="20" spans="1:36" x14ac:dyDescent="0.3">
      <c r="A20" s="7"/>
      <c r="B20" s="7"/>
      <c r="C20" s="19">
        <v>20</v>
      </c>
      <c r="D20" s="18"/>
      <c r="E20" s="18"/>
      <c r="F20" s="18"/>
      <c r="G20" s="15"/>
      <c r="H20" s="194" t="s">
        <v>185</v>
      </c>
      <c r="I20" s="185"/>
      <c r="J20" s="185"/>
      <c r="K20" s="185"/>
      <c r="L20" s="185"/>
      <c r="M20" s="5"/>
      <c r="N20" s="14"/>
      <c r="O20" s="5"/>
      <c r="P20" s="5"/>
      <c r="Q20" s="5"/>
      <c r="R20" s="5"/>
      <c r="S20" s="5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2">
        <v>5</v>
      </c>
      <c r="AI20" t="s">
        <v>122</v>
      </c>
    </row>
    <row r="21" spans="1:36" x14ac:dyDescent="0.3">
      <c r="A21" s="7"/>
      <c r="B21" s="7"/>
      <c r="C21" s="19">
        <v>21</v>
      </c>
      <c r="D21" s="18"/>
      <c r="E21" s="18"/>
      <c r="F21" s="18"/>
      <c r="G21" s="15"/>
      <c r="H21" s="15"/>
      <c r="I21" s="15"/>
      <c r="J21" s="15"/>
      <c r="K21" s="15"/>
      <c r="L21" s="15"/>
      <c r="M21" s="15"/>
      <c r="N21" s="15"/>
      <c r="O21" s="194" t="s">
        <v>186</v>
      </c>
      <c r="P21" s="185"/>
      <c r="Q21" s="185"/>
      <c r="R21" s="185"/>
      <c r="S21" s="18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6" x14ac:dyDescent="0.3">
      <c r="A22" s="7"/>
      <c r="B22" s="7"/>
      <c r="C22" s="19">
        <v>22</v>
      </c>
      <c r="D22" s="18"/>
      <c r="E22" s="18"/>
      <c r="F22" s="18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5"/>
      <c r="T22" s="14"/>
      <c r="U22" s="14"/>
      <c r="V22" s="194" t="s">
        <v>187</v>
      </c>
      <c r="W22" s="185"/>
      <c r="X22" s="185"/>
      <c r="Y22" s="185"/>
      <c r="Z22" s="185"/>
      <c r="AA22" s="14"/>
      <c r="AB22" s="14"/>
      <c r="AC22" s="14"/>
      <c r="AD22" s="14"/>
      <c r="AE22" s="14"/>
      <c r="AF22" s="14"/>
      <c r="AG22" s="14"/>
    </row>
    <row r="23" spans="1:36" s="10" customFormat="1" x14ac:dyDescent="0.3">
      <c r="A23" s="21"/>
      <c r="B23" s="92"/>
      <c r="C23" s="19">
        <v>23</v>
      </c>
      <c r="D23" s="15"/>
      <c r="E23" s="15"/>
      <c r="F23" s="15"/>
      <c r="G23" s="15"/>
      <c r="H23" s="15"/>
      <c r="I23" s="24"/>
      <c r="J23" s="24"/>
      <c r="K23" s="24"/>
      <c r="L23" s="24"/>
      <c r="M23" s="24"/>
      <c r="N23" s="15"/>
      <c r="O23" s="15"/>
      <c r="P23" s="24"/>
      <c r="Q23" s="24"/>
      <c r="R23" s="24"/>
      <c r="S23" s="24"/>
      <c r="T23" s="24"/>
      <c r="U23" s="15"/>
      <c r="V23" s="24"/>
      <c r="W23" s="24"/>
      <c r="X23" s="24"/>
      <c r="Y23" s="24"/>
      <c r="Z23" s="24"/>
      <c r="AA23" s="15"/>
      <c r="AB23" s="15"/>
      <c r="AC23" s="194" t="s">
        <v>190</v>
      </c>
      <c r="AD23" s="185"/>
      <c r="AE23" s="185"/>
      <c r="AF23" s="185"/>
      <c r="AG23" s="185"/>
      <c r="AH23" s="34"/>
      <c r="AJ23" s="89">
        <v>44743</v>
      </c>
    </row>
    <row r="24" spans="1:36" x14ac:dyDescent="0.3">
      <c r="A24" s="19">
        <v>5</v>
      </c>
      <c r="B24" s="41" t="s">
        <v>133</v>
      </c>
      <c r="C24" s="19">
        <v>19</v>
      </c>
      <c r="D24" s="195" t="s">
        <v>188</v>
      </c>
      <c r="E24" s="195"/>
      <c r="F24" s="195"/>
      <c r="G24" s="15"/>
      <c r="H24" s="14"/>
      <c r="I24" s="5"/>
      <c r="J24" s="5"/>
      <c r="K24" s="5"/>
      <c r="L24" s="5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2">
        <v>4</v>
      </c>
      <c r="AI24" t="s">
        <v>122</v>
      </c>
    </row>
    <row r="25" spans="1:36" x14ac:dyDescent="0.3">
      <c r="A25" s="19"/>
      <c r="B25" s="41"/>
      <c r="C25" s="19">
        <v>20</v>
      </c>
      <c r="D25" s="15"/>
      <c r="E25" s="15"/>
      <c r="F25" s="15"/>
      <c r="G25" s="15"/>
      <c r="H25" s="195" t="s">
        <v>185</v>
      </c>
      <c r="I25" s="181"/>
      <c r="J25" s="181"/>
      <c r="K25" s="181"/>
      <c r="L25" s="5"/>
      <c r="M25" s="14"/>
      <c r="N25" s="14"/>
      <c r="O25" s="14"/>
      <c r="P25" s="5"/>
      <c r="Q25" s="5"/>
      <c r="R25" s="5"/>
      <c r="S25" s="5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6" x14ac:dyDescent="0.3">
      <c r="A26" s="19"/>
      <c r="B26" s="41"/>
      <c r="C26" s="19">
        <v>21</v>
      </c>
      <c r="D26" s="15"/>
      <c r="E26" s="15"/>
      <c r="F26" s="15"/>
      <c r="G26" s="15"/>
      <c r="H26" s="14"/>
      <c r="I26" s="15"/>
      <c r="J26" s="15"/>
      <c r="K26" s="15"/>
      <c r="L26" s="15"/>
      <c r="M26" s="15"/>
      <c r="N26" s="15"/>
      <c r="O26" s="195" t="s">
        <v>186</v>
      </c>
      <c r="P26" s="181"/>
      <c r="Q26" s="181"/>
      <c r="R26" s="181"/>
      <c r="S26" s="5"/>
      <c r="T26" s="14"/>
      <c r="U26" s="14"/>
      <c r="V26" s="14"/>
      <c r="W26" s="5"/>
      <c r="X26" s="5"/>
      <c r="Y26" s="5"/>
      <c r="Z26" s="5"/>
      <c r="AA26" s="14"/>
      <c r="AB26" s="14"/>
      <c r="AC26" s="14"/>
      <c r="AD26" s="14"/>
      <c r="AE26" s="14"/>
      <c r="AF26" s="14"/>
      <c r="AG26" s="14"/>
    </row>
    <row r="27" spans="1:36" s="10" customFormat="1" x14ac:dyDescent="0.3">
      <c r="A27" s="21"/>
      <c r="B27" s="92"/>
      <c r="C27" s="19">
        <v>22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95" t="s">
        <v>187</v>
      </c>
      <c r="W27" s="181"/>
      <c r="X27" s="181"/>
      <c r="Y27" s="181"/>
      <c r="Z27" s="24"/>
      <c r="AA27" s="15"/>
      <c r="AB27" s="15"/>
      <c r="AC27" s="15"/>
      <c r="AD27" s="24"/>
      <c r="AE27" s="24"/>
      <c r="AF27" s="24"/>
      <c r="AG27" s="24"/>
      <c r="AH27" s="34"/>
      <c r="AJ27" s="87"/>
    </row>
    <row r="28" spans="1:36" s="10" customFormat="1" x14ac:dyDescent="0.3">
      <c r="A28" s="21"/>
      <c r="B28" s="92"/>
      <c r="C28" s="19">
        <v>23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4"/>
      <c r="W28" s="24"/>
      <c r="X28" s="24"/>
      <c r="Y28" s="24"/>
      <c r="Z28" s="24"/>
      <c r="AA28" s="15"/>
      <c r="AB28" s="15"/>
      <c r="AC28" s="195" t="s">
        <v>190</v>
      </c>
      <c r="AD28" s="181"/>
      <c r="AE28" s="181"/>
      <c r="AF28" s="181"/>
      <c r="AG28" s="181"/>
      <c r="AH28" s="34"/>
      <c r="AJ28" s="87"/>
    </row>
    <row r="29" spans="1:36" x14ac:dyDescent="0.3">
      <c r="A29" s="19">
        <v>6</v>
      </c>
      <c r="B29" s="41" t="s">
        <v>143</v>
      </c>
      <c r="C29" s="21">
        <v>19</v>
      </c>
      <c r="D29" s="15"/>
      <c r="E29" s="5"/>
      <c r="F29" s="20" t="s">
        <v>188</v>
      </c>
      <c r="G29" s="15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2">
        <v>1</v>
      </c>
      <c r="AI29" t="s">
        <v>126</v>
      </c>
    </row>
    <row r="30" spans="1:36" s="10" customFormat="1" x14ac:dyDescent="0.3">
      <c r="A30" s="21"/>
      <c r="B30" s="92"/>
      <c r="C30" s="21">
        <v>20</v>
      </c>
      <c r="D30" s="15"/>
      <c r="E30" s="15"/>
      <c r="F30" s="24"/>
      <c r="G30" s="15"/>
      <c r="H30" s="15"/>
      <c r="I30" s="15"/>
      <c r="J30" s="15"/>
      <c r="K30" s="15"/>
      <c r="L30" s="20" t="s">
        <v>185</v>
      </c>
      <c r="M30" s="2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34"/>
      <c r="AJ30" s="87"/>
    </row>
    <row r="31" spans="1:36" s="10" customFormat="1" x14ac:dyDescent="0.3">
      <c r="A31" s="21"/>
      <c r="B31" s="92"/>
      <c r="C31" s="21">
        <v>21</v>
      </c>
      <c r="D31" s="15"/>
      <c r="E31" s="15"/>
      <c r="F31" s="15"/>
      <c r="G31" s="15"/>
      <c r="H31" s="15"/>
      <c r="I31" s="15"/>
      <c r="J31" s="15"/>
      <c r="K31" s="15"/>
      <c r="L31" s="15"/>
      <c r="M31" s="24"/>
      <c r="N31" s="15"/>
      <c r="O31" s="15"/>
      <c r="P31" s="15"/>
      <c r="Q31" s="15"/>
      <c r="R31" s="15"/>
      <c r="S31" s="20" t="s">
        <v>186</v>
      </c>
      <c r="T31" s="24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34"/>
      <c r="AJ31" s="87"/>
    </row>
    <row r="32" spans="1:36" s="10" customFormat="1" x14ac:dyDescent="0.3">
      <c r="A32" s="21"/>
      <c r="B32" s="92"/>
      <c r="C32" s="21">
        <v>22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4"/>
      <c r="U32" s="15"/>
      <c r="V32" s="15"/>
      <c r="W32" s="15"/>
      <c r="X32" s="15"/>
      <c r="Y32" s="15"/>
      <c r="Z32" s="20" t="s">
        <v>189</v>
      </c>
      <c r="AA32" s="24"/>
      <c r="AB32" s="15"/>
      <c r="AC32" s="15"/>
      <c r="AD32" s="15"/>
      <c r="AE32" s="15"/>
      <c r="AF32" s="15"/>
      <c r="AG32" s="15"/>
      <c r="AH32" s="34"/>
      <c r="AJ32" s="87"/>
    </row>
    <row r="33" spans="1:36" s="10" customFormat="1" x14ac:dyDescent="0.3">
      <c r="A33" s="19">
        <v>7</v>
      </c>
      <c r="B33" s="41" t="s">
        <v>134</v>
      </c>
      <c r="C33" s="19">
        <v>18</v>
      </c>
      <c r="D33" s="176" t="s">
        <v>195</v>
      </c>
      <c r="E33" s="176"/>
      <c r="F33" s="176"/>
      <c r="G33" s="176"/>
      <c r="H33" s="176"/>
      <c r="I33" s="176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24"/>
      <c r="W33" s="24"/>
      <c r="X33" s="24"/>
      <c r="Y33" s="24"/>
      <c r="Z33" s="24"/>
      <c r="AA33" s="15"/>
      <c r="AB33" s="15"/>
      <c r="AC33" s="15"/>
      <c r="AD33" s="15"/>
      <c r="AE33" s="15"/>
      <c r="AF33" s="15"/>
      <c r="AG33" s="15"/>
      <c r="AH33" s="34"/>
      <c r="AJ33" s="87"/>
    </row>
    <row r="34" spans="1:36" x14ac:dyDescent="0.3">
      <c r="A34" s="19"/>
      <c r="B34" s="41"/>
      <c r="C34" s="19">
        <v>19</v>
      </c>
      <c r="D34" s="18"/>
      <c r="E34" s="18"/>
      <c r="F34" s="18"/>
      <c r="G34" s="18"/>
      <c r="H34" s="176" t="s">
        <v>188</v>
      </c>
      <c r="I34" s="177"/>
      <c r="J34" s="177"/>
      <c r="K34" s="177"/>
      <c r="L34" s="177"/>
      <c r="M34" s="177"/>
      <c r="N34" s="5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2">
        <v>6</v>
      </c>
      <c r="AI34" t="s">
        <v>122</v>
      </c>
    </row>
    <row r="35" spans="1:36" x14ac:dyDescent="0.3">
      <c r="A35" s="19"/>
      <c r="B35" s="41"/>
      <c r="C35" s="19">
        <v>20</v>
      </c>
      <c r="D35" s="18"/>
      <c r="E35" s="18"/>
      <c r="F35" s="18"/>
      <c r="G35" s="18"/>
      <c r="H35" s="5"/>
      <c r="I35" s="5"/>
      <c r="J35" s="5"/>
      <c r="K35" s="5"/>
      <c r="L35" s="5"/>
      <c r="M35" s="5"/>
      <c r="N35" s="5"/>
      <c r="O35" s="176" t="s">
        <v>249</v>
      </c>
      <c r="P35" s="177"/>
      <c r="Q35" s="177"/>
      <c r="R35" s="177"/>
      <c r="S35" s="177"/>
      <c r="T35" s="177"/>
      <c r="U35" s="14"/>
      <c r="V35" s="5"/>
      <c r="W35" s="5"/>
      <c r="X35" s="5"/>
      <c r="Y35" s="5"/>
      <c r="Z35" s="5"/>
      <c r="AA35" s="5"/>
      <c r="AB35" s="14"/>
      <c r="AC35" s="14"/>
      <c r="AD35" s="14"/>
      <c r="AE35" s="14"/>
      <c r="AF35" s="14"/>
      <c r="AG35" s="14"/>
    </row>
    <row r="36" spans="1:36" x14ac:dyDescent="0.3">
      <c r="A36" s="19"/>
      <c r="B36" s="41"/>
      <c r="C36" s="19">
        <v>21</v>
      </c>
      <c r="D36" s="18"/>
      <c r="E36" s="18"/>
      <c r="F36" s="18"/>
      <c r="G36" s="18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76" t="s">
        <v>286</v>
      </c>
      <c r="W36" s="177"/>
      <c r="X36" s="177"/>
      <c r="Y36" s="177"/>
      <c r="Z36" s="177"/>
      <c r="AA36" s="177"/>
      <c r="AB36" s="14"/>
      <c r="AC36" s="14"/>
      <c r="AD36" s="14"/>
      <c r="AE36" s="14"/>
      <c r="AF36" s="14"/>
      <c r="AG36" s="14"/>
    </row>
    <row r="37" spans="1:36" x14ac:dyDescent="0.3">
      <c r="A37" s="19"/>
      <c r="B37" s="41"/>
      <c r="C37" s="19">
        <v>22</v>
      </c>
      <c r="D37" s="18"/>
      <c r="E37" s="18"/>
      <c r="F37" s="18"/>
      <c r="G37" s="18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4"/>
      <c r="AC37" s="177" t="s">
        <v>187</v>
      </c>
      <c r="AD37" s="177"/>
      <c r="AE37" s="177"/>
      <c r="AF37" s="177"/>
      <c r="AG37" s="177"/>
      <c r="AJ37" s="90">
        <v>44745</v>
      </c>
    </row>
    <row r="38" spans="1:36" x14ac:dyDescent="0.3">
      <c r="A38" s="19">
        <v>8</v>
      </c>
      <c r="B38" s="41" t="s">
        <v>147</v>
      </c>
      <c r="C38" s="19">
        <v>9</v>
      </c>
      <c r="D38" s="212" t="s">
        <v>175</v>
      </c>
      <c r="E38" s="212"/>
      <c r="F38" s="212"/>
      <c r="G38" s="212"/>
      <c r="H38" s="212"/>
      <c r="I38" s="212"/>
      <c r="J38" s="212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4"/>
      <c r="AC38" s="14"/>
      <c r="AD38" s="14"/>
      <c r="AE38" s="14"/>
      <c r="AF38" s="14"/>
      <c r="AG38" s="14"/>
      <c r="AJ38" s="90"/>
    </row>
    <row r="39" spans="1:36" x14ac:dyDescent="0.3">
      <c r="C39" s="19">
        <v>10</v>
      </c>
      <c r="D39" s="18"/>
      <c r="E39" s="18"/>
      <c r="F39" s="18"/>
      <c r="G39" s="18"/>
      <c r="H39" s="5"/>
      <c r="I39" s="5"/>
      <c r="J39" s="5"/>
      <c r="K39" s="5"/>
      <c r="L39" s="5"/>
      <c r="M39" s="5"/>
      <c r="N39" s="5"/>
      <c r="O39" s="212" t="s">
        <v>176</v>
      </c>
      <c r="P39" s="212"/>
      <c r="Q39" s="212"/>
      <c r="R39" s="212"/>
      <c r="S39" s="212"/>
      <c r="T39" s="212"/>
      <c r="U39" s="212"/>
      <c r="V39" s="212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2">
        <v>7</v>
      </c>
      <c r="AI39" t="s">
        <v>122</v>
      </c>
    </row>
    <row r="40" spans="1:36" x14ac:dyDescent="0.3">
      <c r="A40" s="19"/>
      <c r="B40" s="41"/>
      <c r="C40" s="19">
        <v>11</v>
      </c>
      <c r="D40" s="18"/>
      <c r="E40" s="18"/>
      <c r="F40" s="18"/>
      <c r="G40" s="18"/>
      <c r="H40" s="5"/>
      <c r="I40" s="5"/>
      <c r="J40" s="5"/>
      <c r="K40" s="5"/>
      <c r="L40" s="5"/>
      <c r="M40" s="5"/>
      <c r="N40" s="5"/>
      <c r="O40" s="5"/>
      <c r="P40" s="18"/>
      <c r="Q40" s="18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212" t="s">
        <v>177</v>
      </c>
      <c r="AD40" s="212"/>
      <c r="AE40" s="212"/>
      <c r="AF40" s="212"/>
      <c r="AG40" s="212"/>
      <c r="AJ40" s="144" t="s">
        <v>294</v>
      </c>
    </row>
    <row r="41" spans="1:36" x14ac:dyDescent="0.3">
      <c r="A41" s="19">
        <v>9</v>
      </c>
      <c r="B41" s="41" t="s">
        <v>137</v>
      </c>
      <c r="C41" s="19">
        <v>5</v>
      </c>
      <c r="D41" s="227" t="s">
        <v>169</v>
      </c>
      <c r="E41" s="220"/>
      <c r="F41" s="22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J41" s="144"/>
    </row>
    <row r="42" spans="1:36" x14ac:dyDescent="0.3">
      <c r="C42" s="19">
        <v>6</v>
      </c>
      <c r="D42" s="18"/>
      <c r="E42" s="18"/>
      <c r="F42" s="18"/>
      <c r="G42" s="18"/>
      <c r="H42" s="18"/>
      <c r="I42" s="18"/>
      <c r="J42" s="18"/>
      <c r="K42" s="5"/>
      <c r="L42" s="5"/>
      <c r="M42" s="5"/>
      <c r="N42" s="5"/>
      <c r="O42" s="5"/>
      <c r="P42" s="5"/>
      <c r="Q42" s="5"/>
      <c r="R42" s="14"/>
      <c r="S42" s="14"/>
      <c r="T42" s="14"/>
      <c r="U42" s="14"/>
      <c r="V42" s="14"/>
      <c r="W42" s="220" t="s">
        <v>170</v>
      </c>
      <c r="X42" s="220"/>
      <c r="Y42" s="220"/>
      <c r="Z42" s="220"/>
      <c r="AA42" s="220"/>
      <c r="AB42" s="220"/>
      <c r="AC42" s="220"/>
      <c r="AD42" s="220"/>
      <c r="AE42" s="220"/>
      <c r="AF42" s="5"/>
      <c r="AG42" s="5"/>
      <c r="AH42" s="12">
        <v>8</v>
      </c>
      <c r="AI42" t="s">
        <v>122</v>
      </c>
      <c r="AJ42" s="90"/>
    </row>
    <row r="43" spans="1:36" x14ac:dyDescent="0.3">
      <c r="A43" s="19">
        <v>10</v>
      </c>
      <c r="B43" s="41" t="s">
        <v>135</v>
      </c>
      <c r="C43" s="19">
        <v>6</v>
      </c>
      <c r="D43" s="18"/>
      <c r="E43" s="18"/>
      <c r="F43" s="15"/>
      <c r="G43" s="15"/>
      <c r="H43" s="5"/>
      <c r="I43" s="5"/>
      <c r="J43" s="5"/>
      <c r="K43" s="5"/>
      <c r="L43" s="5"/>
      <c r="M43" s="5"/>
      <c r="N43" s="5"/>
      <c r="O43" s="196" t="s">
        <v>170</v>
      </c>
      <c r="P43" s="196"/>
      <c r="Q43" s="196"/>
      <c r="R43" s="196"/>
      <c r="S43" s="5"/>
      <c r="T43" s="5"/>
      <c r="U43" s="5"/>
      <c r="V43" s="5"/>
      <c r="W43" s="5"/>
      <c r="X43" s="14"/>
      <c r="Y43" s="14"/>
      <c r="Z43" s="5"/>
      <c r="AA43" s="5"/>
      <c r="AB43" s="5"/>
      <c r="AC43" s="5"/>
      <c r="AD43" s="14"/>
      <c r="AE43" s="14"/>
      <c r="AF43" s="14"/>
      <c r="AG43" s="14"/>
      <c r="AH43" s="12">
        <v>4</v>
      </c>
      <c r="AI43" t="s">
        <v>122</v>
      </c>
    </row>
    <row r="44" spans="1:36" x14ac:dyDescent="0.3">
      <c r="A44" s="19">
        <v>11</v>
      </c>
      <c r="B44" s="41" t="s">
        <v>136</v>
      </c>
      <c r="C44" s="19">
        <v>6</v>
      </c>
      <c r="D44" s="18"/>
      <c r="E44" s="18"/>
      <c r="F44" s="18"/>
      <c r="G44" s="18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01" t="s">
        <v>170</v>
      </c>
      <c r="W44" s="201"/>
      <c r="X44" s="201"/>
      <c r="Y44" s="201"/>
      <c r="Z44" s="201"/>
      <c r="AA44" s="201"/>
      <c r="AB44" s="201"/>
      <c r="AC44" s="201"/>
      <c r="AD44" s="201"/>
      <c r="AE44" s="5"/>
      <c r="AF44" s="5"/>
      <c r="AG44" s="5"/>
      <c r="AH44" s="12">
        <v>8</v>
      </c>
      <c r="AI44" t="s">
        <v>122</v>
      </c>
    </row>
    <row r="45" spans="1:36" x14ac:dyDescent="0.3">
      <c r="A45" s="19">
        <v>12</v>
      </c>
      <c r="B45" s="41" t="s">
        <v>138</v>
      </c>
      <c r="C45" s="19">
        <v>10</v>
      </c>
      <c r="D45" s="18"/>
      <c r="E45" s="18"/>
      <c r="F45" s="18"/>
      <c r="G45" s="15"/>
      <c r="H45" s="193" t="s">
        <v>176</v>
      </c>
      <c r="I45" s="193"/>
      <c r="J45" s="193"/>
      <c r="K45" s="193"/>
      <c r="L45" s="193"/>
      <c r="M45" s="5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2">
        <v>5</v>
      </c>
      <c r="AI45" t="s">
        <v>122</v>
      </c>
    </row>
    <row r="46" spans="1:36" s="10" customFormat="1" x14ac:dyDescent="0.3">
      <c r="A46" s="21"/>
      <c r="B46" s="92"/>
      <c r="C46" s="21">
        <v>11</v>
      </c>
      <c r="D46" s="15"/>
      <c r="E46" s="15"/>
      <c r="F46" s="15"/>
      <c r="G46" s="15"/>
      <c r="H46" s="15"/>
      <c r="I46" s="24"/>
      <c r="J46" s="24"/>
      <c r="K46" s="24"/>
      <c r="L46" s="24"/>
      <c r="M46" s="24"/>
      <c r="N46" s="15"/>
      <c r="O46" s="15"/>
      <c r="P46" s="24"/>
      <c r="Q46" s="24"/>
      <c r="R46" s="24"/>
      <c r="S46" s="24"/>
      <c r="T46" s="24"/>
      <c r="U46" s="15"/>
      <c r="V46" s="193" t="s">
        <v>177</v>
      </c>
      <c r="W46" s="193"/>
      <c r="X46" s="193"/>
      <c r="Y46" s="193"/>
      <c r="Z46" s="193"/>
      <c r="AA46" s="15"/>
      <c r="AB46" s="15"/>
      <c r="AC46" s="15"/>
      <c r="AD46" s="15"/>
      <c r="AE46" s="15"/>
      <c r="AF46" s="15"/>
      <c r="AG46" s="15"/>
      <c r="AH46" s="34"/>
      <c r="AJ46" s="87"/>
    </row>
    <row r="47" spans="1:36" x14ac:dyDescent="0.3">
      <c r="A47" s="19">
        <v>13</v>
      </c>
      <c r="B47" s="41" t="s">
        <v>139</v>
      </c>
      <c r="C47" s="19">
        <v>10</v>
      </c>
      <c r="D47" s="15"/>
      <c r="E47" s="15"/>
      <c r="F47" s="15"/>
      <c r="G47" s="15"/>
      <c r="H47" s="14"/>
      <c r="I47" s="5"/>
      <c r="J47" s="5"/>
      <c r="K47" s="5"/>
      <c r="L47" s="15"/>
      <c r="M47" s="15"/>
      <c r="N47" s="15"/>
      <c r="O47" s="180" t="s">
        <v>176</v>
      </c>
      <c r="P47" s="180"/>
      <c r="Q47" s="180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2">
        <v>3</v>
      </c>
      <c r="AI47" t="s">
        <v>122</v>
      </c>
    </row>
    <row r="48" spans="1:36" x14ac:dyDescent="0.3">
      <c r="A48" s="19"/>
      <c r="B48" s="41"/>
      <c r="C48" s="21">
        <v>11</v>
      </c>
      <c r="D48" s="18"/>
      <c r="E48" s="15"/>
      <c r="F48" s="15"/>
      <c r="G48" s="15"/>
      <c r="H48" s="14"/>
      <c r="I48" s="5"/>
      <c r="J48" s="5"/>
      <c r="K48" s="5"/>
      <c r="L48" s="15"/>
      <c r="M48" s="15"/>
      <c r="N48" s="15"/>
      <c r="O48" s="14"/>
      <c r="P48" s="5"/>
      <c r="Q48" s="5"/>
      <c r="R48" s="5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80" t="s">
        <v>177</v>
      </c>
      <c r="AD48" s="180"/>
      <c r="AE48" s="180"/>
      <c r="AF48" s="14"/>
      <c r="AG48" s="14"/>
    </row>
    <row r="49" spans="1:36" x14ac:dyDescent="0.3">
      <c r="A49" s="19">
        <v>14</v>
      </c>
      <c r="B49" s="41" t="s">
        <v>140</v>
      </c>
      <c r="C49" s="19">
        <v>9</v>
      </c>
      <c r="D49" s="18"/>
      <c r="E49" s="18"/>
      <c r="F49" s="18"/>
      <c r="G49" s="15"/>
      <c r="H49" s="14"/>
      <c r="I49" s="5"/>
      <c r="J49" s="5"/>
      <c r="K49" s="5"/>
      <c r="L49" s="5"/>
      <c r="M49" s="5"/>
      <c r="N49" s="15"/>
      <c r="O49" s="179" t="s">
        <v>175</v>
      </c>
      <c r="P49" s="179"/>
      <c r="Q49" s="179"/>
      <c r="R49" s="179"/>
      <c r="S49" s="179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2">
        <v>5</v>
      </c>
      <c r="AI49" t="s">
        <v>122</v>
      </c>
    </row>
    <row r="50" spans="1:36" s="10" customFormat="1" x14ac:dyDescent="0.3">
      <c r="A50" s="21"/>
      <c r="B50" s="92"/>
      <c r="C50" s="21">
        <v>10</v>
      </c>
      <c r="D50" s="15"/>
      <c r="E50" s="15"/>
      <c r="F50" s="15"/>
      <c r="G50" s="15"/>
      <c r="H50" s="15"/>
      <c r="I50" s="24"/>
      <c r="J50" s="24"/>
      <c r="K50" s="24"/>
      <c r="L50" s="24"/>
      <c r="M50" s="24"/>
      <c r="N50" s="15"/>
      <c r="O50" s="15"/>
      <c r="P50" s="24"/>
      <c r="Q50" s="24"/>
      <c r="R50" s="24"/>
      <c r="S50" s="24"/>
      <c r="T50" s="24"/>
      <c r="U50" s="15"/>
      <c r="V50" s="15"/>
      <c r="W50" s="15"/>
      <c r="X50" s="15"/>
      <c r="Y50" s="15"/>
      <c r="Z50" s="15"/>
      <c r="AA50" s="15"/>
      <c r="AB50" s="15"/>
      <c r="AC50" s="179" t="s">
        <v>176</v>
      </c>
      <c r="AD50" s="179"/>
      <c r="AE50" s="179"/>
      <c r="AF50" s="179"/>
      <c r="AG50" s="179"/>
      <c r="AH50" s="34"/>
      <c r="AJ50" s="89">
        <v>44743</v>
      </c>
    </row>
    <row r="51" spans="1:36" x14ac:dyDescent="0.3">
      <c r="A51" s="19">
        <v>15</v>
      </c>
      <c r="B51" s="41" t="s">
        <v>141</v>
      </c>
      <c r="C51" s="19">
        <v>8</v>
      </c>
      <c r="D51" s="18"/>
      <c r="E51" s="18"/>
      <c r="F51" s="18"/>
      <c r="G51" s="18"/>
      <c r="H51" s="14"/>
      <c r="I51" s="15"/>
      <c r="J51" s="15"/>
      <c r="K51" s="5"/>
      <c r="L51" s="5"/>
      <c r="M51" s="5"/>
      <c r="N51" s="5"/>
      <c r="O51" s="14"/>
      <c r="P51" s="14"/>
      <c r="Q51" s="213" t="s">
        <v>174</v>
      </c>
      <c r="R51" s="213"/>
      <c r="S51" s="213"/>
      <c r="T51" s="213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2">
        <v>4</v>
      </c>
      <c r="AI51" t="s">
        <v>124</v>
      </c>
    </row>
    <row r="52" spans="1:36" s="10" customFormat="1" x14ac:dyDescent="0.3">
      <c r="A52" s="21"/>
      <c r="B52" s="92"/>
      <c r="C52" s="21">
        <v>9</v>
      </c>
      <c r="D52" s="15"/>
      <c r="E52" s="15"/>
      <c r="F52" s="15"/>
      <c r="G52" s="15"/>
      <c r="H52" s="15"/>
      <c r="I52" s="15"/>
      <c r="J52" s="15"/>
      <c r="K52" s="24"/>
      <c r="L52" s="24"/>
      <c r="M52" s="24"/>
      <c r="N52" s="24"/>
      <c r="O52" s="15"/>
      <c r="P52" s="15"/>
      <c r="Q52" s="15"/>
      <c r="R52" s="24"/>
      <c r="S52" s="24"/>
      <c r="T52" s="24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213" t="s">
        <v>175</v>
      </c>
      <c r="AF52" s="213"/>
      <c r="AG52" s="213"/>
      <c r="AH52" s="34"/>
      <c r="AJ52" s="89">
        <v>44745</v>
      </c>
    </row>
    <row r="53" spans="1:36" x14ac:dyDescent="0.3">
      <c r="A53" s="19">
        <v>16</v>
      </c>
      <c r="B53" s="41" t="s">
        <v>144</v>
      </c>
      <c r="C53" s="19">
        <v>10</v>
      </c>
      <c r="D53" s="15"/>
      <c r="E53" s="15"/>
      <c r="F53" s="15"/>
      <c r="G53" s="15"/>
      <c r="H53" s="192" t="s">
        <v>176</v>
      </c>
      <c r="I53" s="192"/>
      <c r="J53" s="192"/>
      <c r="K53" s="5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5"/>
      <c r="W53" s="5"/>
      <c r="X53" s="5"/>
      <c r="Y53" s="14"/>
      <c r="Z53" s="14"/>
      <c r="AA53" s="14"/>
      <c r="AB53" s="14"/>
      <c r="AC53" s="14"/>
      <c r="AD53" s="14"/>
      <c r="AE53" s="14"/>
      <c r="AF53" s="14"/>
      <c r="AG53" s="14"/>
      <c r="AH53" s="12">
        <v>3</v>
      </c>
      <c r="AI53" t="s">
        <v>122</v>
      </c>
    </row>
    <row r="54" spans="1:36" x14ac:dyDescent="0.3">
      <c r="A54" s="19"/>
      <c r="B54" s="41"/>
      <c r="C54" s="19">
        <v>11</v>
      </c>
      <c r="D54" s="15"/>
      <c r="E54" s="15"/>
      <c r="F54" s="15"/>
      <c r="G54" s="15"/>
      <c r="H54" s="14"/>
      <c r="I54" s="5"/>
      <c r="J54" s="5"/>
      <c r="K54" s="5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92" t="s">
        <v>177</v>
      </c>
      <c r="W54" s="192"/>
      <c r="X54" s="192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6" x14ac:dyDescent="0.3">
      <c r="A55" s="19">
        <v>17</v>
      </c>
      <c r="B55" s="41" t="s">
        <v>146</v>
      </c>
      <c r="C55" s="19">
        <v>10</v>
      </c>
      <c r="D55" s="18"/>
      <c r="E55" s="18"/>
      <c r="F55" s="15"/>
      <c r="G55" s="15"/>
      <c r="H55" s="14"/>
      <c r="I55" s="5"/>
      <c r="J55" s="5"/>
      <c r="K55" s="5"/>
      <c r="L55" s="5"/>
      <c r="M55" s="5"/>
      <c r="N55" s="5"/>
      <c r="O55" s="169" t="s">
        <v>176</v>
      </c>
      <c r="P55" s="169"/>
      <c r="Q55" s="169"/>
      <c r="R55" s="169"/>
      <c r="S55" s="14"/>
      <c r="T55" s="14"/>
      <c r="U55" s="14"/>
      <c r="V55" s="14"/>
      <c r="W55" s="14"/>
      <c r="X55" s="5"/>
      <c r="Y55" s="5"/>
      <c r="Z55" s="14"/>
      <c r="AA55" s="14"/>
      <c r="AB55" s="14"/>
      <c r="AC55" s="14"/>
      <c r="AD55" s="14"/>
      <c r="AE55" s="5"/>
      <c r="AF55" s="5"/>
      <c r="AG55" s="14"/>
      <c r="AH55" s="12">
        <v>4</v>
      </c>
      <c r="AI55" t="s">
        <v>122</v>
      </c>
    </row>
    <row r="56" spans="1:36" s="10" customFormat="1" x14ac:dyDescent="0.3">
      <c r="A56" s="21"/>
      <c r="B56" s="92"/>
      <c r="C56" s="21">
        <v>11</v>
      </c>
      <c r="D56" s="15"/>
      <c r="E56" s="15"/>
      <c r="F56" s="15"/>
      <c r="G56" s="15"/>
      <c r="H56" s="15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15"/>
      <c r="U56" s="15"/>
      <c r="V56" s="15"/>
      <c r="W56" s="15"/>
      <c r="X56" s="24"/>
      <c r="Y56" s="24"/>
      <c r="Z56" s="15"/>
      <c r="AA56" s="15"/>
      <c r="AB56" s="15"/>
      <c r="AC56" s="169" t="s">
        <v>177</v>
      </c>
      <c r="AD56" s="169"/>
      <c r="AE56" s="169"/>
      <c r="AF56" s="169"/>
      <c r="AG56" s="169"/>
      <c r="AH56" s="34"/>
      <c r="AJ56" s="87"/>
    </row>
    <row r="57" spans="1:36" x14ac:dyDescent="0.3">
      <c r="A57" s="19">
        <v>18</v>
      </c>
      <c r="B57" s="41" t="s">
        <v>148</v>
      </c>
      <c r="C57" s="21">
        <v>6</v>
      </c>
      <c r="D57" s="14"/>
      <c r="E57" s="14"/>
      <c r="F57" s="14"/>
      <c r="G57" s="14"/>
      <c r="H57" s="14"/>
      <c r="I57" s="5"/>
      <c r="J57" s="5"/>
      <c r="K57" s="5"/>
      <c r="L57" s="5"/>
      <c r="M57" s="14"/>
      <c r="N57" s="14"/>
      <c r="O57" s="14"/>
      <c r="P57" s="14"/>
      <c r="Q57" s="14"/>
      <c r="R57" s="14"/>
      <c r="S57" s="14"/>
      <c r="T57" s="14"/>
      <c r="U57" s="14"/>
      <c r="V57" s="98" t="s">
        <v>170</v>
      </c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2">
        <v>1</v>
      </c>
      <c r="AI57" t="s">
        <v>122</v>
      </c>
    </row>
    <row r="58" spans="1:36" x14ac:dyDescent="0.3">
      <c r="A58" s="19">
        <v>19</v>
      </c>
      <c r="B58" s="41" t="s">
        <v>149</v>
      </c>
      <c r="C58" s="19">
        <v>6</v>
      </c>
      <c r="D58" s="15"/>
      <c r="E58" s="15"/>
      <c r="F58" s="15"/>
      <c r="G58" s="15"/>
      <c r="H58" s="15"/>
      <c r="I58" s="15"/>
      <c r="J58" s="5"/>
      <c r="K58" s="5"/>
      <c r="L58" s="5"/>
      <c r="M58" s="15"/>
      <c r="N58" s="15"/>
      <c r="O58" s="15"/>
      <c r="P58" s="15"/>
      <c r="Q58" s="15"/>
      <c r="R58" s="15"/>
      <c r="S58" s="15"/>
      <c r="T58" s="15"/>
      <c r="U58" s="15"/>
      <c r="V58" s="14"/>
      <c r="W58" s="215" t="s">
        <v>170</v>
      </c>
      <c r="X58" s="203"/>
      <c r="Y58" s="15"/>
      <c r="Z58" s="15"/>
      <c r="AA58" s="15"/>
      <c r="AB58" s="15"/>
      <c r="AC58" s="15"/>
      <c r="AD58" s="15"/>
      <c r="AE58" s="15"/>
      <c r="AF58" s="14"/>
      <c r="AG58" s="14"/>
      <c r="AH58" s="12">
        <v>2</v>
      </c>
      <c r="AI58" t="s">
        <v>123</v>
      </c>
    </row>
    <row r="59" spans="1:36" x14ac:dyDescent="0.3">
      <c r="A59" s="19">
        <v>20</v>
      </c>
      <c r="B59" s="41" t="s">
        <v>150</v>
      </c>
      <c r="C59" s="19">
        <v>10</v>
      </c>
      <c r="D59" s="18"/>
      <c r="E59" s="18"/>
      <c r="F59" s="18"/>
      <c r="G59" s="15"/>
      <c r="H59" s="205" t="s">
        <v>176</v>
      </c>
      <c r="I59" s="175"/>
      <c r="J59" s="175"/>
      <c r="K59" s="175"/>
      <c r="L59" s="175"/>
      <c r="M59" s="5"/>
      <c r="N59" s="15"/>
      <c r="O59" s="5"/>
      <c r="P59" s="5"/>
      <c r="Q59" s="5"/>
      <c r="R59" s="5"/>
      <c r="S59" s="5"/>
      <c r="T59" s="15"/>
      <c r="U59" s="15"/>
      <c r="V59" s="5"/>
      <c r="W59" s="5"/>
      <c r="X59" s="5"/>
      <c r="Y59" s="5"/>
      <c r="Z59" s="5"/>
      <c r="AA59" s="15"/>
      <c r="AB59" s="15"/>
      <c r="AC59" s="15"/>
      <c r="AD59" s="15"/>
      <c r="AE59" s="15"/>
      <c r="AF59" s="14"/>
      <c r="AG59" s="14"/>
      <c r="AH59" s="12">
        <v>5</v>
      </c>
      <c r="AI59" t="s">
        <v>122</v>
      </c>
    </row>
    <row r="60" spans="1:36" x14ac:dyDescent="0.3">
      <c r="A60" s="19"/>
      <c r="B60" s="41"/>
      <c r="C60" s="19">
        <v>11</v>
      </c>
      <c r="D60" s="18"/>
      <c r="E60" s="18"/>
      <c r="F60" s="18"/>
      <c r="G60" s="15"/>
      <c r="H60" s="5"/>
      <c r="I60" s="5"/>
      <c r="J60" s="5"/>
      <c r="K60" s="5"/>
      <c r="L60" s="5"/>
      <c r="M60" s="5"/>
      <c r="N60" s="15"/>
      <c r="O60" s="5"/>
      <c r="P60" s="5"/>
      <c r="Q60" s="5"/>
      <c r="R60" s="5"/>
      <c r="S60" s="5"/>
      <c r="T60" s="15"/>
      <c r="U60" s="15"/>
      <c r="V60" s="205" t="s">
        <v>177</v>
      </c>
      <c r="W60" s="175"/>
      <c r="X60" s="175"/>
      <c r="Y60" s="175"/>
      <c r="Z60" s="175"/>
      <c r="AA60" s="15"/>
      <c r="AB60" s="15"/>
      <c r="AC60" s="15"/>
      <c r="AD60" s="15"/>
      <c r="AE60" s="15"/>
      <c r="AF60" s="14"/>
      <c r="AG60" s="14"/>
    </row>
    <row r="61" spans="1:36" x14ac:dyDescent="0.3">
      <c r="A61" s="19">
        <v>21</v>
      </c>
      <c r="B61" s="41" t="s">
        <v>151</v>
      </c>
      <c r="C61" s="21">
        <v>5</v>
      </c>
      <c r="D61" s="170" t="s">
        <v>246</v>
      </c>
      <c r="E61" s="170"/>
      <c r="F61" s="170"/>
      <c r="G61" s="15"/>
      <c r="H61" s="15"/>
      <c r="I61" s="24"/>
      <c r="J61" s="24"/>
      <c r="K61" s="24"/>
      <c r="L61" s="24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4"/>
      <c r="AG61" s="14"/>
      <c r="AH61" s="12">
        <v>4</v>
      </c>
      <c r="AI61" t="s">
        <v>122</v>
      </c>
    </row>
    <row r="62" spans="1:36" x14ac:dyDescent="0.3">
      <c r="A62" s="19"/>
      <c r="B62" s="41"/>
      <c r="C62" s="21">
        <v>6</v>
      </c>
      <c r="D62" s="18"/>
      <c r="E62" s="18"/>
      <c r="F62" s="15"/>
      <c r="G62" s="15"/>
      <c r="H62" s="15"/>
      <c r="I62" s="24"/>
      <c r="J62" s="24"/>
      <c r="K62" s="24"/>
      <c r="L62" s="24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70" t="s">
        <v>172</v>
      </c>
      <c r="AD62" s="170"/>
      <c r="AE62" s="170"/>
      <c r="AF62" s="170"/>
      <c r="AG62" s="170"/>
    </row>
    <row r="63" spans="1:36" x14ac:dyDescent="0.3">
      <c r="A63" s="19">
        <v>22</v>
      </c>
      <c r="B63" s="22" t="s">
        <v>152</v>
      </c>
      <c r="C63" s="19"/>
      <c r="D63" s="15"/>
      <c r="E63" s="15"/>
      <c r="F63" s="15"/>
      <c r="G63" s="15"/>
      <c r="H63" s="15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15"/>
      <c r="W63" s="15"/>
      <c r="X63" s="24"/>
      <c r="Y63" s="24"/>
      <c r="Z63" s="24"/>
      <c r="AA63" s="24"/>
      <c r="AB63" s="24"/>
      <c r="AC63" s="15"/>
      <c r="AD63" s="15"/>
      <c r="AE63" s="24"/>
      <c r="AF63" s="5"/>
      <c r="AG63" s="5"/>
      <c r="AH63" s="12" t="s">
        <v>153</v>
      </c>
    </row>
    <row r="64" spans="1:36" x14ac:dyDescent="0.3">
      <c r="A64" s="19">
        <v>23</v>
      </c>
      <c r="B64" s="22" t="s">
        <v>154</v>
      </c>
      <c r="C64" s="19">
        <v>6</v>
      </c>
      <c r="D64" s="18"/>
      <c r="E64" s="18"/>
      <c r="F64" s="18"/>
      <c r="G64" s="18"/>
      <c r="H64" s="204" t="s">
        <v>170</v>
      </c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5"/>
      <c r="V64" s="15"/>
      <c r="W64" s="15"/>
      <c r="X64" s="24"/>
      <c r="Y64" s="24"/>
      <c r="Z64" s="24"/>
      <c r="AA64" s="24"/>
      <c r="AB64" s="24"/>
      <c r="AC64" s="15"/>
      <c r="AD64" s="15"/>
      <c r="AE64" s="24"/>
      <c r="AF64" s="24"/>
      <c r="AG64" s="24"/>
      <c r="AH64" s="12" t="s">
        <v>155</v>
      </c>
      <c r="AI64" t="s">
        <v>122</v>
      </c>
    </row>
    <row r="65" spans="1:36" x14ac:dyDescent="0.3">
      <c r="A65" s="19">
        <v>24</v>
      </c>
      <c r="B65" s="22" t="s">
        <v>156</v>
      </c>
      <c r="C65" s="19">
        <v>5</v>
      </c>
      <c r="D65" s="167" t="s">
        <v>169</v>
      </c>
      <c r="E65" s="167"/>
      <c r="F65" s="167"/>
      <c r="G65" s="167"/>
      <c r="H65" s="167"/>
      <c r="I65" s="167"/>
      <c r="J65" s="167"/>
      <c r="K65" s="167"/>
      <c r="L65" s="167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2" t="s">
        <v>157</v>
      </c>
      <c r="AI65" t="s">
        <v>122</v>
      </c>
    </row>
    <row r="66" spans="1:36" x14ac:dyDescent="0.3">
      <c r="A66" s="19"/>
      <c r="B66" s="22"/>
      <c r="C66" s="19">
        <v>6</v>
      </c>
      <c r="D66" s="18"/>
      <c r="E66" s="18"/>
      <c r="F66" s="18"/>
      <c r="G66" s="18"/>
      <c r="H66" s="167" t="s">
        <v>170</v>
      </c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J66" s="90">
        <v>44752</v>
      </c>
    </row>
    <row r="67" spans="1:36" x14ac:dyDescent="0.3">
      <c r="A67" s="19">
        <v>25</v>
      </c>
      <c r="B67" s="22" t="s">
        <v>158</v>
      </c>
      <c r="C67" s="19">
        <v>5</v>
      </c>
      <c r="D67" s="167" t="s">
        <v>169</v>
      </c>
      <c r="E67" s="167"/>
      <c r="F67" s="167"/>
      <c r="G67" s="167"/>
      <c r="H67" s="167"/>
      <c r="I67" s="167"/>
      <c r="J67" s="167"/>
      <c r="K67" s="167"/>
      <c r="L67" s="167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2" t="s">
        <v>157</v>
      </c>
      <c r="AI67" t="s">
        <v>122</v>
      </c>
    </row>
    <row r="68" spans="1:36" x14ac:dyDescent="0.3">
      <c r="A68" s="19"/>
      <c r="B68" s="22"/>
      <c r="C68" s="19">
        <v>6</v>
      </c>
      <c r="D68" s="18"/>
      <c r="E68" s="18"/>
      <c r="F68" s="18"/>
      <c r="G68" s="18"/>
      <c r="H68" s="167" t="s">
        <v>170</v>
      </c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J68" s="90">
        <v>44752</v>
      </c>
    </row>
    <row r="69" spans="1:36" x14ac:dyDescent="0.3">
      <c r="A69" s="19">
        <v>26</v>
      </c>
      <c r="B69" s="22" t="s">
        <v>159</v>
      </c>
      <c r="C69" s="19">
        <v>6</v>
      </c>
      <c r="D69" s="18"/>
      <c r="E69" s="18"/>
      <c r="F69" s="18"/>
      <c r="G69" s="18"/>
      <c r="H69" s="166" t="s">
        <v>170</v>
      </c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2" t="s">
        <v>160</v>
      </c>
      <c r="AI69" t="s">
        <v>122</v>
      </c>
      <c r="AJ69" s="90">
        <v>44745</v>
      </c>
    </row>
    <row r="70" spans="1:36" x14ac:dyDescent="0.3">
      <c r="A70" s="19">
        <v>27</v>
      </c>
      <c r="B70" s="22" t="s">
        <v>161</v>
      </c>
      <c r="C70" s="19">
        <v>6</v>
      </c>
      <c r="D70" s="18"/>
      <c r="E70" s="18"/>
      <c r="F70" s="18"/>
      <c r="G70" s="18"/>
      <c r="H70" s="166" t="s">
        <v>170</v>
      </c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2" t="s">
        <v>160</v>
      </c>
      <c r="AI70" t="s">
        <v>122</v>
      </c>
      <c r="AJ70" s="90">
        <v>44745</v>
      </c>
    </row>
    <row r="71" spans="1:36" x14ac:dyDescent="0.3">
      <c r="A71" s="19">
        <v>28</v>
      </c>
      <c r="B71" s="22" t="s">
        <v>162</v>
      </c>
      <c r="C71" s="21"/>
      <c r="D71" s="18"/>
      <c r="E71" s="15"/>
      <c r="F71" s="15"/>
      <c r="G71" s="15"/>
      <c r="H71" s="15"/>
      <c r="I71" s="5"/>
      <c r="J71" s="5"/>
      <c r="K71" s="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2">
        <v>3</v>
      </c>
      <c r="AI71" t="s">
        <v>122</v>
      </c>
    </row>
    <row r="72" spans="1:36" x14ac:dyDescent="0.3">
      <c r="A72" s="19">
        <v>29</v>
      </c>
      <c r="B72" s="22" t="s">
        <v>163</v>
      </c>
      <c r="C72" s="19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2" t="s">
        <v>153</v>
      </c>
    </row>
    <row r="73" spans="1:36" s="12" customFormat="1" x14ac:dyDescent="0.3">
      <c r="A73" s="23"/>
      <c r="B73" s="14" t="s">
        <v>164</v>
      </c>
      <c r="C73" s="14">
        <f>SUM(C5:C72)</f>
        <v>936</v>
      </c>
      <c r="D73" s="14">
        <f t="shared" ref="D73:AG73" si="0">SUM(D5:D63)</f>
        <v>0</v>
      </c>
      <c r="E73" s="14">
        <f t="shared" si="0"/>
        <v>0</v>
      </c>
      <c r="F73" s="14">
        <f t="shared" si="0"/>
        <v>0</v>
      </c>
      <c r="G73" s="14">
        <f t="shared" si="0"/>
        <v>0</v>
      </c>
      <c r="H73" s="14">
        <f>SUM(H5:H63)</f>
        <v>0</v>
      </c>
      <c r="I73" s="14">
        <f t="shared" si="0"/>
        <v>0</v>
      </c>
      <c r="J73" s="14">
        <f t="shared" si="0"/>
        <v>0</v>
      </c>
      <c r="K73" s="14">
        <f t="shared" si="0"/>
        <v>0</v>
      </c>
      <c r="L73" s="14">
        <f t="shared" si="0"/>
        <v>0</v>
      </c>
      <c r="M73" s="14">
        <f t="shared" si="0"/>
        <v>0</v>
      </c>
      <c r="N73" s="14">
        <f t="shared" si="0"/>
        <v>0</v>
      </c>
      <c r="O73" s="14">
        <f t="shared" si="0"/>
        <v>0</v>
      </c>
      <c r="P73" s="14">
        <f t="shared" si="0"/>
        <v>0</v>
      </c>
      <c r="Q73" s="14">
        <f t="shared" si="0"/>
        <v>0</v>
      </c>
      <c r="R73" s="14">
        <f t="shared" si="0"/>
        <v>0</v>
      </c>
      <c r="S73" s="14">
        <f t="shared" si="0"/>
        <v>0</v>
      </c>
      <c r="T73" s="14">
        <f t="shared" si="0"/>
        <v>0</v>
      </c>
      <c r="U73" s="14">
        <f t="shared" si="0"/>
        <v>0</v>
      </c>
      <c r="V73" s="14">
        <f t="shared" si="0"/>
        <v>0</v>
      </c>
      <c r="W73" s="14">
        <f t="shared" si="0"/>
        <v>0</v>
      </c>
      <c r="X73" s="14">
        <f t="shared" si="0"/>
        <v>0</v>
      </c>
      <c r="Y73" s="14">
        <f t="shared" si="0"/>
        <v>0</v>
      </c>
      <c r="Z73" s="14">
        <f t="shared" si="0"/>
        <v>0</v>
      </c>
      <c r="AA73" s="14">
        <f t="shared" si="0"/>
        <v>0</v>
      </c>
      <c r="AB73" s="14">
        <f t="shared" si="0"/>
        <v>0</v>
      </c>
      <c r="AC73" s="14">
        <f t="shared" si="0"/>
        <v>0</v>
      </c>
      <c r="AD73" s="14">
        <f t="shared" si="0"/>
        <v>0</v>
      </c>
      <c r="AE73" s="14">
        <f t="shared" si="0"/>
        <v>0</v>
      </c>
      <c r="AF73" s="14">
        <f t="shared" si="0"/>
        <v>0</v>
      </c>
      <c r="AG73" s="14">
        <f t="shared" si="0"/>
        <v>0</v>
      </c>
      <c r="AI73"/>
      <c r="AJ73" s="93"/>
    </row>
    <row r="76" spans="1:36" s="12" customFormat="1" x14ac:dyDescent="0.3">
      <c r="D76"/>
      <c r="E76"/>
      <c r="F76"/>
      <c r="R76" s="25"/>
      <c r="S76" s="25"/>
      <c r="T76" s="25"/>
      <c r="U76" s="25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25"/>
      <c r="AI76"/>
      <c r="AJ76" s="93"/>
    </row>
    <row r="77" spans="1:36" s="12" customFormat="1" x14ac:dyDescent="0.3">
      <c r="D77"/>
      <c r="E77"/>
      <c r="F77"/>
      <c r="R77"/>
      <c r="S77"/>
      <c r="T77" s="25"/>
      <c r="U77" s="25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/>
      <c r="AI77"/>
      <c r="AJ77" s="93"/>
    </row>
    <row r="78" spans="1:36" s="12" customFormat="1" x14ac:dyDescent="0.3">
      <c r="D78"/>
      <c r="E78"/>
      <c r="F78"/>
      <c r="R78"/>
      <c r="S78"/>
      <c r="T78" s="25"/>
      <c r="U78" s="25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/>
      <c r="AI78"/>
      <c r="AJ78" s="93"/>
    </row>
    <row r="79" spans="1:36" s="12" customFormat="1" x14ac:dyDescent="0.3">
      <c r="D79"/>
      <c r="E79"/>
      <c r="F79"/>
      <c r="R79" s="27"/>
      <c r="S79" s="27"/>
      <c r="T79" s="27"/>
      <c r="U79" s="27"/>
      <c r="V79" s="28"/>
      <c r="W79" s="28"/>
      <c r="X79" s="28"/>
      <c r="Y79" s="26"/>
      <c r="Z79" s="26"/>
      <c r="AA79" s="26"/>
      <c r="AB79" s="26"/>
      <c r="AC79" s="26"/>
      <c r="AD79" s="26"/>
      <c r="AE79" s="26"/>
      <c r="AF79" s="26"/>
      <c r="AG79" s="27"/>
      <c r="AI79"/>
      <c r="AJ79" s="93"/>
    </row>
    <row r="80" spans="1:36" s="12" customFormat="1" x14ac:dyDescent="0.3">
      <c r="D80"/>
      <c r="E80"/>
      <c r="F80"/>
      <c r="R80" s="27"/>
      <c r="S80" s="27"/>
      <c r="T80" s="27"/>
      <c r="U80" s="27"/>
      <c r="V80" s="28"/>
      <c r="W80" s="28"/>
      <c r="X80" s="28"/>
      <c r="Y80" s="26"/>
      <c r="Z80" s="26"/>
      <c r="AA80" s="26"/>
      <c r="AB80" s="26"/>
      <c r="AC80" s="26"/>
      <c r="AD80" s="26"/>
      <c r="AE80" s="26"/>
      <c r="AF80" s="26"/>
      <c r="AG80" s="27"/>
      <c r="AI80"/>
      <c r="AJ80" s="93"/>
    </row>
    <row r="81" spans="4:36" s="12" customFormat="1" x14ac:dyDescent="0.3">
      <c r="D81"/>
      <c r="E81"/>
      <c r="F81"/>
      <c r="R81" s="25"/>
      <c r="S81" s="25"/>
      <c r="T81" s="25"/>
      <c r="U81" s="25"/>
      <c r="V81" s="28"/>
      <c r="W81" s="28"/>
      <c r="X81" s="28"/>
      <c r="Y81" s="28"/>
      <c r="Z81" s="30"/>
      <c r="AA81" s="30"/>
      <c r="AB81" s="30"/>
      <c r="AC81" s="30"/>
      <c r="AD81" s="30"/>
      <c r="AE81" s="30"/>
      <c r="AF81" s="30"/>
      <c r="AG81" s="25"/>
      <c r="AI81"/>
      <c r="AJ81" s="93"/>
    </row>
    <row r="82" spans="4:36" s="12" customFormat="1" x14ac:dyDescent="0.3">
      <c r="D82"/>
      <c r="E82"/>
      <c r="F82"/>
      <c r="R82" s="25"/>
      <c r="S82" s="25"/>
      <c r="T82" s="25"/>
      <c r="U82" s="25"/>
      <c r="V82" s="160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25"/>
      <c r="AI82"/>
      <c r="AJ82" s="93"/>
    </row>
    <row r="83" spans="4:36" s="12" customFormat="1" x14ac:dyDescent="0.3">
      <c r="D83"/>
      <c r="E83"/>
      <c r="F83"/>
      <c r="R83" s="25"/>
      <c r="S83" s="25"/>
      <c r="T83" s="25"/>
      <c r="U83" s="25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25"/>
      <c r="AI83"/>
      <c r="AJ83" s="93"/>
    </row>
    <row r="84" spans="4:36" s="12" customFormat="1" x14ac:dyDescent="0.3">
      <c r="D84"/>
      <c r="E84"/>
      <c r="F84"/>
      <c r="R84" s="25"/>
      <c r="S84" s="25"/>
      <c r="T84" s="25"/>
      <c r="U84" s="25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25"/>
      <c r="AI84"/>
      <c r="AJ84" s="93"/>
    </row>
  </sheetData>
  <mergeCells count="69">
    <mergeCell ref="D24:F24"/>
    <mergeCell ref="D33:I33"/>
    <mergeCell ref="H34:M34"/>
    <mergeCell ref="F9:H9"/>
    <mergeCell ref="M10:O10"/>
    <mergeCell ref="D1:AF1"/>
    <mergeCell ref="AC28:AG28"/>
    <mergeCell ref="O6:X6"/>
    <mergeCell ref="V7:AE7"/>
    <mergeCell ref="AC8:AG8"/>
    <mergeCell ref="J15:L15"/>
    <mergeCell ref="O26:R26"/>
    <mergeCell ref="V27:Y27"/>
    <mergeCell ref="H25:K25"/>
    <mergeCell ref="Q16:S16"/>
    <mergeCell ref="H5:Q5"/>
    <mergeCell ref="H20:L20"/>
    <mergeCell ref="X17:Z17"/>
    <mergeCell ref="O21:S21"/>
    <mergeCell ref="V22:Z22"/>
    <mergeCell ref="D4:L4"/>
    <mergeCell ref="V84:AF84"/>
    <mergeCell ref="A2:A3"/>
    <mergeCell ref="B2:B3"/>
    <mergeCell ref="C2:C3"/>
    <mergeCell ref="V76:AF76"/>
    <mergeCell ref="V77:AF77"/>
    <mergeCell ref="V82:AF82"/>
    <mergeCell ref="V83:AF83"/>
    <mergeCell ref="AE18:AG18"/>
    <mergeCell ref="V54:X54"/>
    <mergeCell ref="V60:Z60"/>
    <mergeCell ref="AC23:AG23"/>
    <mergeCell ref="H53:J53"/>
    <mergeCell ref="H45:L45"/>
    <mergeCell ref="D61:F61"/>
    <mergeCell ref="D14:H14"/>
    <mergeCell ref="H64:T64"/>
    <mergeCell ref="R11:S11"/>
    <mergeCell ref="Y12:Z12"/>
    <mergeCell ref="AC50:AG50"/>
    <mergeCell ref="O55:R55"/>
    <mergeCell ref="O35:T35"/>
    <mergeCell ref="O47:Q47"/>
    <mergeCell ref="AC48:AE48"/>
    <mergeCell ref="O49:S49"/>
    <mergeCell ref="O43:R43"/>
    <mergeCell ref="V36:AA36"/>
    <mergeCell ref="AC37:AG37"/>
    <mergeCell ref="O39:V39"/>
    <mergeCell ref="V44:AD44"/>
    <mergeCell ref="Q51:T51"/>
    <mergeCell ref="D19:H19"/>
    <mergeCell ref="D38:J38"/>
    <mergeCell ref="W42:AE42"/>
    <mergeCell ref="AC40:AG40"/>
    <mergeCell ref="D41:F41"/>
    <mergeCell ref="H70:AG70"/>
    <mergeCell ref="D65:L65"/>
    <mergeCell ref="D67:L67"/>
    <mergeCell ref="H66:AG66"/>
    <mergeCell ref="H68:AG68"/>
    <mergeCell ref="H69:AG69"/>
    <mergeCell ref="AC56:AG56"/>
    <mergeCell ref="W58:X58"/>
    <mergeCell ref="H59:L59"/>
    <mergeCell ref="AC62:AG62"/>
    <mergeCell ref="AE52:AG52"/>
    <mergeCell ref="V46:Z46"/>
  </mergeCells>
  <pageMargins left="0.7" right="0.7" top="0.75" bottom="0.75" header="0.3" footer="0.3"/>
  <pageSetup paperSize="5" scale="80" orientation="landscape" r:id="rId1"/>
  <rowBreaks count="1" manualBreakCount="1">
    <brk id="71" max="32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89"/>
  <sheetViews>
    <sheetView view="pageBreakPreview" zoomScale="70" zoomScaleNormal="100" zoomScaleSheetLayoutView="70" workbookViewId="0">
      <pane xSplit="3" ySplit="3" topLeftCell="D29" activePane="bottomRight" state="frozen"/>
      <selection activeCell="Z27" sqref="Z27"/>
      <selection pane="topRight" activeCell="Z27" sqref="Z27"/>
      <selection pane="bottomLeft" activeCell="Z27" sqref="Z27"/>
      <selection pane="bottomRight" activeCell="D4" sqref="D4:AH76"/>
    </sheetView>
  </sheetViews>
  <sheetFormatPr defaultColWidth="11" defaultRowHeight="15.6" x14ac:dyDescent="0.3"/>
  <cols>
    <col min="1" max="1" width="6.69921875" style="12" customWidth="1"/>
    <col min="2" max="2" width="13.3984375" style="12" customWidth="1"/>
    <col min="3" max="3" width="9.69921875" style="12" customWidth="1"/>
    <col min="4" max="34" width="4.5" customWidth="1"/>
    <col min="35" max="35" width="11" style="12"/>
    <col min="36" max="36" width="0" hidden="1" customWidth="1"/>
    <col min="37" max="37" width="11" style="86"/>
  </cols>
  <sheetData>
    <row r="1" spans="1:37" ht="17.399999999999999" x14ac:dyDescent="0.3">
      <c r="A1" s="183" t="s">
        <v>221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31"/>
      <c r="AG1" s="31"/>
      <c r="AH1" s="31"/>
    </row>
    <row r="2" spans="1:37" ht="48" customHeight="1" x14ac:dyDescent="0.3">
      <c r="A2" s="190" t="s">
        <v>3</v>
      </c>
      <c r="B2" s="190" t="s">
        <v>118</v>
      </c>
      <c r="C2" s="190" t="s">
        <v>119</v>
      </c>
      <c r="D2" s="13" t="s">
        <v>120</v>
      </c>
      <c r="E2" s="13" t="s">
        <v>121</v>
      </c>
      <c r="F2" s="13" t="s">
        <v>122</v>
      </c>
      <c r="G2" s="13" t="s">
        <v>123</v>
      </c>
      <c r="H2" s="13" t="s">
        <v>124</v>
      </c>
      <c r="I2" s="13" t="s">
        <v>125</v>
      </c>
      <c r="J2" s="13" t="s">
        <v>126</v>
      </c>
      <c r="K2" s="13" t="s">
        <v>120</v>
      </c>
      <c r="L2" s="13" t="s">
        <v>121</v>
      </c>
      <c r="M2" s="13" t="s">
        <v>122</v>
      </c>
      <c r="N2" s="13" t="s">
        <v>123</v>
      </c>
      <c r="O2" s="13" t="s">
        <v>124</v>
      </c>
      <c r="P2" s="13" t="s">
        <v>125</v>
      </c>
      <c r="Q2" s="13" t="s">
        <v>126</v>
      </c>
      <c r="R2" s="13" t="s">
        <v>120</v>
      </c>
      <c r="S2" s="13" t="s">
        <v>121</v>
      </c>
      <c r="T2" s="13" t="s">
        <v>122</v>
      </c>
      <c r="U2" s="13" t="s">
        <v>123</v>
      </c>
      <c r="V2" s="13" t="s">
        <v>124</v>
      </c>
      <c r="W2" s="13" t="s">
        <v>125</v>
      </c>
      <c r="X2" s="13" t="s">
        <v>126</v>
      </c>
      <c r="Y2" s="13" t="s">
        <v>120</v>
      </c>
      <c r="Z2" s="13" t="s">
        <v>121</v>
      </c>
      <c r="AA2" s="13" t="s">
        <v>122</v>
      </c>
      <c r="AB2" s="13" t="s">
        <v>123</v>
      </c>
      <c r="AC2" s="13" t="s">
        <v>124</v>
      </c>
      <c r="AD2" s="13" t="s">
        <v>125</v>
      </c>
      <c r="AE2" s="13" t="s">
        <v>126</v>
      </c>
      <c r="AF2" s="13" t="s">
        <v>120</v>
      </c>
      <c r="AG2" s="13" t="s">
        <v>121</v>
      </c>
      <c r="AH2" s="13" t="s">
        <v>122</v>
      </c>
      <c r="AI2" s="36" t="s">
        <v>127</v>
      </c>
    </row>
    <row r="3" spans="1:37" x14ac:dyDescent="0.3">
      <c r="A3" s="191"/>
      <c r="B3" s="191"/>
      <c r="C3" s="191"/>
      <c r="D3" s="37">
        <v>1</v>
      </c>
      <c r="E3" s="91">
        <v>2</v>
      </c>
      <c r="F3" s="37">
        <v>3</v>
      </c>
      <c r="G3" s="37">
        <v>4</v>
      </c>
      <c r="H3" s="37">
        <v>5</v>
      </c>
      <c r="I3" s="37">
        <v>6</v>
      </c>
      <c r="J3" s="37">
        <v>7</v>
      </c>
      <c r="K3" s="37">
        <v>8</v>
      </c>
      <c r="L3" s="91">
        <v>9</v>
      </c>
      <c r="M3" s="37">
        <v>10</v>
      </c>
      <c r="N3" s="37">
        <v>11</v>
      </c>
      <c r="O3" s="37">
        <v>12</v>
      </c>
      <c r="P3" s="37">
        <v>13</v>
      </c>
      <c r="Q3" s="37">
        <v>14</v>
      </c>
      <c r="R3" s="37">
        <v>15</v>
      </c>
      <c r="S3" s="91">
        <v>16</v>
      </c>
      <c r="T3" s="37">
        <v>17</v>
      </c>
      <c r="U3" s="37">
        <v>18</v>
      </c>
      <c r="V3" s="91">
        <v>19</v>
      </c>
      <c r="W3" s="37">
        <v>20</v>
      </c>
      <c r="X3" s="37">
        <v>21</v>
      </c>
      <c r="Y3" s="37">
        <v>22</v>
      </c>
      <c r="Z3" s="91">
        <v>23</v>
      </c>
      <c r="AA3" s="37">
        <v>24</v>
      </c>
      <c r="AB3" s="37">
        <v>25</v>
      </c>
      <c r="AC3" s="37">
        <v>26</v>
      </c>
      <c r="AD3" s="37">
        <v>27</v>
      </c>
      <c r="AE3" s="37">
        <v>28</v>
      </c>
      <c r="AF3" s="37">
        <v>29</v>
      </c>
      <c r="AG3" s="91">
        <v>30</v>
      </c>
      <c r="AH3" s="37">
        <v>31</v>
      </c>
      <c r="AI3" s="33"/>
    </row>
    <row r="4" spans="1:37" x14ac:dyDescent="0.3">
      <c r="A4" s="19">
        <v>1</v>
      </c>
      <c r="B4" s="41" t="s">
        <v>128</v>
      </c>
      <c r="C4" s="19">
        <v>22</v>
      </c>
      <c r="D4" s="200" t="s">
        <v>189</v>
      </c>
      <c r="E4" s="200"/>
      <c r="F4" s="200"/>
      <c r="G4" s="200"/>
      <c r="H4" s="200"/>
      <c r="I4" s="17"/>
      <c r="J4" s="17"/>
      <c r="K4" s="17"/>
      <c r="L4" s="17"/>
      <c r="M4" s="17"/>
      <c r="N4" s="17"/>
      <c r="O4" s="17"/>
      <c r="P4" s="17"/>
      <c r="Q4" s="17"/>
      <c r="R4" s="17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2">
        <v>9</v>
      </c>
      <c r="AJ4" t="s">
        <v>122</v>
      </c>
    </row>
    <row r="5" spans="1:37" x14ac:dyDescent="0.3">
      <c r="A5" s="19"/>
      <c r="B5" s="41"/>
      <c r="C5" s="19">
        <v>23</v>
      </c>
      <c r="D5" s="18"/>
      <c r="E5" s="18"/>
      <c r="F5" s="200" t="s">
        <v>252</v>
      </c>
      <c r="G5" s="200"/>
      <c r="H5" s="200"/>
      <c r="I5" s="200"/>
      <c r="J5" s="200"/>
      <c r="K5" s="200"/>
      <c r="L5" s="200"/>
      <c r="M5" s="200"/>
      <c r="N5" s="200"/>
      <c r="O5" s="200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7" x14ac:dyDescent="0.3">
      <c r="A6" s="19"/>
      <c r="B6" s="41"/>
      <c r="C6" s="19">
        <v>24</v>
      </c>
      <c r="D6" s="5"/>
      <c r="E6" s="5"/>
      <c r="F6" s="18"/>
      <c r="G6" s="18"/>
      <c r="H6" s="18"/>
      <c r="I6" s="18"/>
      <c r="J6" s="18"/>
      <c r="K6" s="18"/>
      <c r="L6" s="18"/>
      <c r="M6" s="200" t="s">
        <v>253</v>
      </c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7" s="10" customFormat="1" x14ac:dyDescent="0.3">
      <c r="A7" s="21"/>
      <c r="B7" s="92"/>
      <c r="C7" s="19">
        <v>25</v>
      </c>
      <c r="D7" s="15"/>
      <c r="E7" s="15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00" t="s">
        <v>262</v>
      </c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4"/>
      <c r="AF7" s="24"/>
      <c r="AG7" s="24"/>
      <c r="AH7" s="24"/>
      <c r="AI7" s="34"/>
    </row>
    <row r="8" spans="1:37" s="10" customFormat="1" x14ac:dyDescent="0.3">
      <c r="A8" s="21"/>
      <c r="B8" s="92"/>
      <c r="C8" s="19">
        <v>26</v>
      </c>
      <c r="D8" s="15"/>
      <c r="E8" s="15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200" t="s">
        <v>193</v>
      </c>
      <c r="AB8" s="200"/>
      <c r="AC8" s="200"/>
      <c r="AD8" s="200"/>
      <c r="AE8" s="200"/>
      <c r="AF8" s="200"/>
      <c r="AG8" s="200"/>
      <c r="AH8" s="200"/>
      <c r="AI8" s="34"/>
      <c r="AK8" s="87" t="s">
        <v>250</v>
      </c>
    </row>
    <row r="9" spans="1:37" s="10" customFormat="1" x14ac:dyDescent="0.3">
      <c r="A9" s="21"/>
      <c r="B9" s="92"/>
      <c r="C9" s="19">
        <v>27</v>
      </c>
      <c r="D9" s="15"/>
      <c r="E9" s="15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05" t="s">
        <v>263</v>
      </c>
      <c r="AI9" s="34"/>
      <c r="AK9" s="87" t="s">
        <v>251</v>
      </c>
    </row>
    <row r="10" spans="1:37" s="10" customFormat="1" x14ac:dyDescent="0.3">
      <c r="A10" s="19">
        <v>2</v>
      </c>
      <c r="B10" s="41" t="s">
        <v>145</v>
      </c>
      <c r="C10" s="19">
        <v>23</v>
      </c>
      <c r="D10" s="143" t="s">
        <v>190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34"/>
      <c r="AK10" s="87"/>
    </row>
    <row r="11" spans="1:37" s="10" customFormat="1" x14ac:dyDescent="0.3">
      <c r="A11" s="21"/>
      <c r="B11" s="92"/>
      <c r="C11" s="19">
        <v>24</v>
      </c>
      <c r="D11" s="15"/>
      <c r="E11" s="15"/>
      <c r="F11" s="18"/>
      <c r="G11" s="18"/>
      <c r="H11" s="18"/>
      <c r="I11" s="201" t="s">
        <v>191</v>
      </c>
      <c r="J11" s="189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34"/>
      <c r="AK11" s="87"/>
    </row>
    <row r="12" spans="1:37" x14ac:dyDescent="0.3">
      <c r="C12" s="19">
        <v>25</v>
      </c>
      <c r="D12" s="15"/>
      <c r="E12" s="15"/>
      <c r="F12" s="5"/>
      <c r="G12" s="5"/>
      <c r="H12" s="5"/>
      <c r="I12" s="5"/>
      <c r="J12" s="5"/>
      <c r="K12" s="14"/>
      <c r="L12" s="14"/>
      <c r="M12" s="14"/>
      <c r="N12" s="14"/>
      <c r="O12" s="14"/>
      <c r="P12" s="201" t="s">
        <v>192</v>
      </c>
      <c r="Q12" s="189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2">
        <v>2</v>
      </c>
      <c r="AJ12" t="s">
        <v>122</v>
      </c>
    </row>
    <row r="13" spans="1:37" x14ac:dyDescent="0.3">
      <c r="A13" s="19"/>
      <c r="B13" s="41"/>
      <c r="C13" s="21">
        <v>26</v>
      </c>
      <c r="D13" s="15"/>
      <c r="E13" s="15"/>
      <c r="F13" s="15"/>
      <c r="G13" s="15"/>
      <c r="H13" s="14"/>
      <c r="I13" s="5"/>
      <c r="J13" s="5"/>
      <c r="K13" s="14"/>
      <c r="L13" s="14"/>
      <c r="M13" s="5"/>
      <c r="N13" s="5"/>
      <c r="O13" s="5"/>
      <c r="P13" s="5"/>
      <c r="Q13" s="5"/>
      <c r="R13" s="14"/>
      <c r="S13" s="14"/>
      <c r="T13" s="5"/>
      <c r="U13" s="5"/>
      <c r="V13" s="14"/>
      <c r="W13" s="14"/>
      <c r="X13" s="201" t="s">
        <v>193</v>
      </c>
      <c r="Y13" s="189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7" s="10" customFormat="1" x14ac:dyDescent="0.3">
      <c r="A14" s="21"/>
      <c r="B14" s="92"/>
      <c r="C14" s="21">
        <v>27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4"/>
      <c r="Q14" s="24"/>
      <c r="R14" s="15"/>
      <c r="S14" s="15"/>
      <c r="T14" s="24"/>
      <c r="U14" s="24"/>
      <c r="V14" s="24"/>
      <c r="W14" s="24"/>
      <c r="X14" s="24"/>
      <c r="Y14" s="15"/>
      <c r="Z14" s="15"/>
      <c r="AA14" s="24"/>
      <c r="AB14" s="24"/>
      <c r="AC14" s="15"/>
      <c r="AD14" s="15"/>
      <c r="AE14" s="189" t="s">
        <v>194</v>
      </c>
      <c r="AF14" s="189"/>
      <c r="AG14" s="15"/>
      <c r="AH14" s="15"/>
      <c r="AI14" s="34"/>
      <c r="AK14" s="87"/>
    </row>
    <row r="15" spans="1:37" x14ac:dyDescent="0.3">
      <c r="A15" s="19">
        <v>3</v>
      </c>
      <c r="B15" s="41" t="s">
        <v>132</v>
      </c>
      <c r="C15" s="19">
        <v>22</v>
      </c>
      <c r="D15" s="100" t="s">
        <v>187</v>
      </c>
      <c r="E15" s="18"/>
      <c r="F15" s="18"/>
      <c r="G15" s="18"/>
      <c r="H15" s="18"/>
      <c r="I15" s="18"/>
      <c r="J15" s="18"/>
      <c r="K15" s="18"/>
      <c r="L15" s="18"/>
      <c r="M15" s="5"/>
      <c r="N15" s="5"/>
      <c r="O15" s="5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2">
        <v>3</v>
      </c>
      <c r="AJ15" t="s">
        <v>124</v>
      </c>
    </row>
    <row r="16" spans="1:37" x14ac:dyDescent="0.3">
      <c r="A16" s="19"/>
      <c r="B16" s="41"/>
      <c r="C16" s="19">
        <v>23</v>
      </c>
      <c r="D16" s="24"/>
      <c r="E16" s="24"/>
      <c r="F16" s="24"/>
      <c r="G16" s="15"/>
      <c r="H16" s="211" t="s">
        <v>190</v>
      </c>
      <c r="I16" s="182"/>
      <c r="J16" s="182"/>
      <c r="K16" s="5"/>
      <c r="L16" s="5"/>
      <c r="M16" s="5"/>
      <c r="N16" s="5"/>
      <c r="O16" s="5"/>
      <c r="P16" s="5"/>
      <c r="Q16" s="5"/>
      <c r="R16" s="5"/>
      <c r="S16" s="14"/>
      <c r="T16" s="14"/>
      <c r="U16" s="14"/>
      <c r="V16" s="14"/>
      <c r="W16" s="14"/>
      <c r="X16" s="14"/>
      <c r="Y16" s="14"/>
      <c r="Z16" s="14"/>
      <c r="AA16" s="5"/>
      <c r="AB16" s="5"/>
      <c r="AC16" s="5"/>
      <c r="AD16" s="14"/>
      <c r="AE16" s="14"/>
      <c r="AF16" s="14"/>
      <c r="AG16" s="14"/>
      <c r="AH16" s="14"/>
    </row>
    <row r="17" spans="1:37" x14ac:dyDescent="0.3">
      <c r="A17" s="19"/>
      <c r="B17" s="41"/>
      <c r="C17" s="19">
        <v>24</v>
      </c>
      <c r="D17" s="15"/>
      <c r="E17" s="15"/>
      <c r="F17" s="15"/>
      <c r="G17" s="15"/>
      <c r="H17" s="14"/>
      <c r="I17" s="14"/>
      <c r="J17" s="14"/>
      <c r="K17" s="5"/>
      <c r="L17" s="5"/>
      <c r="M17" s="5"/>
      <c r="N17" s="14"/>
      <c r="O17" s="211" t="s">
        <v>191</v>
      </c>
      <c r="P17" s="182"/>
      <c r="Q17" s="182"/>
      <c r="R17" s="5"/>
      <c r="S17" s="5"/>
      <c r="T17" s="5"/>
      <c r="U17" s="14"/>
      <c r="V17" s="14"/>
      <c r="W17" s="5"/>
      <c r="X17" s="5"/>
      <c r="Y17" s="5"/>
      <c r="Z17" s="14"/>
      <c r="AA17" s="5"/>
      <c r="AB17" s="5"/>
      <c r="AC17" s="5"/>
      <c r="AD17" s="5"/>
      <c r="AE17" s="5"/>
      <c r="AF17" s="14"/>
      <c r="AG17" s="14"/>
      <c r="AH17" s="14"/>
      <c r="AK17" s="86" t="s">
        <v>235</v>
      </c>
    </row>
    <row r="18" spans="1:37" x14ac:dyDescent="0.3">
      <c r="A18" s="19"/>
      <c r="B18" s="41"/>
      <c r="C18" s="19">
        <v>25</v>
      </c>
      <c r="D18" s="15"/>
      <c r="E18" s="15"/>
      <c r="F18" s="15"/>
      <c r="G18" s="15"/>
      <c r="H18" s="14"/>
      <c r="I18" s="14"/>
      <c r="J18" s="14"/>
      <c r="K18" s="5"/>
      <c r="L18" s="5"/>
      <c r="M18" s="5"/>
      <c r="N18" s="14"/>
      <c r="O18" s="14"/>
      <c r="P18" s="14"/>
      <c r="Q18" s="14"/>
      <c r="R18" s="14"/>
      <c r="S18" s="14"/>
      <c r="T18" s="5"/>
      <c r="U18" s="14"/>
      <c r="V18" s="14"/>
      <c r="W18" s="5"/>
      <c r="X18" s="5"/>
      <c r="Y18" s="5"/>
      <c r="Z18" s="14"/>
      <c r="AA18" s="5"/>
      <c r="AB18" s="5"/>
      <c r="AC18" s="211" t="s">
        <v>192</v>
      </c>
      <c r="AD18" s="182"/>
      <c r="AE18" s="182"/>
      <c r="AF18" s="14"/>
      <c r="AG18" s="14"/>
      <c r="AH18" s="14"/>
    </row>
    <row r="19" spans="1:37" x14ac:dyDescent="0.3">
      <c r="A19" s="19">
        <v>4</v>
      </c>
      <c r="B19" s="41" t="s">
        <v>142</v>
      </c>
      <c r="C19" s="19">
        <v>23</v>
      </c>
      <c r="D19" s="106" t="s">
        <v>190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4"/>
      <c r="S19" s="14"/>
      <c r="T19" s="5"/>
      <c r="U19" s="5"/>
      <c r="V19" s="5"/>
      <c r="W19" s="5"/>
      <c r="X19" s="5"/>
      <c r="Y19" s="5"/>
      <c r="Z19" s="14"/>
      <c r="AA19" s="14"/>
      <c r="AB19" s="14"/>
      <c r="AC19" s="14"/>
      <c r="AD19" s="14"/>
      <c r="AE19" s="14"/>
      <c r="AF19" s="14"/>
      <c r="AG19" s="14"/>
      <c r="AH19" s="14"/>
      <c r="AI19" s="12">
        <v>5</v>
      </c>
      <c r="AJ19" t="s">
        <v>122</v>
      </c>
    </row>
    <row r="20" spans="1:37" s="10" customFormat="1" x14ac:dyDescent="0.3">
      <c r="A20" s="21"/>
      <c r="B20" s="92"/>
      <c r="C20" s="21">
        <v>24</v>
      </c>
      <c r="D20" s="15"/>
      <c r="E20" s="15"/>
      <c r="F20" s="194" t="s">
        <v>191</v>
      </c>
      <c r="G20" s="185"/>
      <c r="H20" s="185"/>
      <c r="I20" s="185"/>
      <c r="J20" s="185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15"/>
      <c r="AA20" s="15"/>
      <c r="AB20" s="15"/>
      <c r="AC20" s="15"/>
      <c r="AD20" s="15"/>
      <c r="AE20" s="15"/>
      <c r="AF20" s="15"/>
      <c r="AG20" s="15"/>
      <c r="AH20" s="15"/>
      <c r="AI20" s="34"/>
      <c r="AK20" s="87"/>
    </row>
    <row r="21" spans="1:37" s="10" customFormat="1" x14ac:dyDescent="0.3">
      <c r="A21" s="21"/>
      <c r="B21" s="92"/>
      <c r="C21" s="19">
        <v>25</v>
      </c>
      <c r="D21" s="15"/>
      <c r="E21" s="15"/>
      <c r="F21" s="15"/>
      <c r="G21" s="15"/>
      <c r="H21" s="15"/>
      <c r="I21" s="15"/>
      <c r="J21" s="15"/>
      <c r="K21" s="15"/>
      <c r="L21" s="15"/>
      <c r="M21" s="194" t="s">
        <v>192</v>
      </c>
      <c r="N21" s="194"/>
      <c r="O21" s="194"/>
      <c r="P21" s="194"/>
      <c r="Q21" s="19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15"/>
      <c r="AG21" s="15"/>
      <c r="AH21" s="15"/>
      <c r="AI21" s="34"/>
      <c r="AK21" s="87"/>
    </row>
    <row r="22" spans="1:37" s="10" customFormat="1" x14ac:dyDescent="0.3">
      <c r="A22" s="21"/>
      <c r="B22" s="92"/>
      <c r="C22" s="21">
        <v>26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94" t="s">
        <v>193</v>
      </c>
      <c r="U22" s="194"/>
      <c r="V22" s="194"/>
      <c r="W22" s="194"/>
      <c r="X22" s="194"/>
      <c r="Y22" s="194"/>
      <c r="Z22" s="24"/>
      <c r="AA22" s="24"/>
      <c r="AB22" s="24"/>
      <c r="AC22" s="24"/>
      <c r="AD22" s="24"/>
      <c r="AE22" s="24"/>
      <c r="AF22" s="15"/>
      <c r="AG22" s="15"/>
      <c r="AH22" s="15"/>
      <c r="AI22" s="34"/>
      <c r="AK22" s="87"/>
    </row>
    <row r="23" spans="1:37" s="10" customFormat="1" x14ac:dyDescent="0.3">
      <c r="A23" s="21"/>
      <c r="B23" s="92"/>
      <c r="C23" s="19">
        <v>27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/>
      <c r="V23" s="24"/>
      <c r="W23" s="24"/>
      <c r="X23" s="24"/>
      <c r="Y23" s="24"/>
      <c r="Z23" s="24"/>
      <c r="AA23" s="194" t="s">
        <v>194</v>
      </c>
      <c r="AB23" s="194"/>
      <c r="AC23" s="194"/>
      <c r="AD23" s="194"/>
      <c r="AE23" s="194"/>
      <c r="AF23" s="15"/>
      <c r="AG23" s="15"/>
      <c r="AH23" s="15"/>
      <c r="AI23" s="34"/>
      <c r="AK23" s="87"/>
    </row>
    <row r="24" spans="1:37" s="10" customFormat="1" x14ac:dyDescent="0.3">
      <c r="A24" s="21"/>
      <c r="B24" s="92"/>
      <c r="C24" s="21">
        <v>28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15"/>
      <c r="AG24" s="15"/>
      <c r="AH24" s="134" t="s">
        <v>195</v>
      </c>
      <c r="AI24" s="34"/>
      <c r="AK24" s="87" t="s">
        <v>256</v>
      </c>
    </row>
    <row r="25" spans="1:37" x14ac:dyDescent="0.3">
      <c r="A25" s="19">
        <v>5</v>
      </c>
      <c r="B25" s="41" t="s">
        <v>133</v>
      </c>
      <c r="C25" s="19">
        <v>24</v>
      </c>
      <c r="D25" s="18"/>
      <c r="E25" s="18"/>
      <c r="F25" s="195" t="s">
        <v>191</v>
      </c>
      <c r="G25" s="181"/>
      <c r="H25" s="181"/>
      <c r="I25" s="181"/>
      <c r="J25" s="5"/>
      <c r="K25" s="5"/>
      <c r="L25" s="5"/>
      <c r="M25" s="5"/>
      <c r="N25" s="5"/>
      <c r="O25" s="5"/>
      <c r="P25" s="5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2">
        <v>4</v>
      </c>
      <c r="AJ25" t="s">
        <v>122</v>
      </c>
    </row>
    <row r="26" spans="1:37" x14ac:dyDescent="0.3">
      <c r="A26" s="19"/>
      <c r="B26" s="41"/>
      <c r="C26" s="19">
        <v>25</v>
      </c>
      <c r="D26" s="15"/>
      <c r="E26" s="15"/>
      <c r="F26" s="15"/>
      <c r="G26" s="15"/>
      <c r="H26" s="14"/>
      <c r="I26" s="5"/>
      <c r="J26" s="5"/>
      <c r="K26" s="5"/>
      <c r="L26" s="5"/>
      <c r="M26" s="195" t="s">
        <v>192</v>
      </c>
      <c r="N26" s="181"/>
      <c r="O26" s="181"/>
      <c r="P26" s="181"/>
      <c r="Q26" s="14"/>
      <c r="R26" s="5"/>
      <c r="S26" s="5"/>
      <c r="T26" s="5"/>
      <c r="U26" s="5"/>
      <c r="V26" s="5"/>
      <c r="W26" s="5"/>
      <c r="X26" s="5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7" x14ac:dyDescent="0.3">
      <c r="A27" s="19"/>
      <c r="B27" s="41"/>
      <c r="C27" s="19">
        <v>26</v>
      </c>
      <c r="D27" s="15"/>
      <c r="E27" s="15"/>
      <c r="F27" s="15"/>
      <c r="G27" s="15"/>
      <c r="H27" s="14"/>
      <c r="I27" s="15"/>
      <c r="J27" s="15"/>
      <c r="K27" s="15"/>
      <c r="L27" s="15"/>
      <c r="M27" s="15"/>
      <c r="N27" s="15"/>
      <c r="O27" s="14"/>
      <c r="P27" s="5"/>
      <c r="Q27" s="5"/>
      <c r="R27" s="5"/>
      <c r="S27" s="5"/>
      <c r="T27" s="195" t="s">
        <v>193</v>
      </c>
      <c r="U27" s="195"/>
      <c r="V27" s="195"/>
      <c r="W27" s="195"/>
      <c r="X27" s="195"/>
      <c r="Y27" s="5"/>
      <c r="Z27" s="5"/>
      <c r="AA27" s="5"/>
      <c r="AB27" s="5"/>
      <c r="AC27" s="5"/>
      <c r="AD27" s="5"/>
      <c r="AE27" s="14"/>
      <c r="AF27" s="14"/>
      <c r="AG27" s="14"/>
      <c r="AH27" s="14"/>
    </row>
    <row r="28" spans="1:37" x14ac:dyDescent="0.3">
      <c r="A28" s="19"/>
      <c r="B28" s="41"/>
      <c r="C28" s="19">
        <v>27</v>
      </c>
      <c r="D28" s="15"/>
      <c r="E28" s="15"/>
      <c r="F28" s="15"/>
      <c r="G28" s="15"/>
      <c r="H28" s="14"/>
      <c r="I28" s="15"/>
      <c r="J28" s="15"/>
      <c r="K28" s="15"/>
      <c r="L28" s="15"/>
      <c r="M28" s="15"/>
      <c r="N28" s="15"/>
      <c r="O28" s="1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195" t="s">
        <v>194</v>
      </c>
      <c r="AB28" s="181"/>
      <c r="AC28" s="181"/>
      <c r="AD28" s="181"/>
      <c r="AE28" s="14"/>
      <c r="AF28" s="14"/>
      <c r="AG28" s="14"/>
      <c r="AH28" s="14"/>
    </row>
    <row r="29" spans="1:37" s="10" customFormat="1" x14ac:dyDescent="0.3">
      <c r="A29" s="21"/>
      <c r="B29" s="92"/>
      <c r="C29" s="19">
        <v>28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24"/>
      <c r="X29" s="24"/>
      <c r="Y29" s="24"/>
      <c r="Z29" s="24"/>
      <c r="AA29" s="15"/>
      <c r="AB29" s="24"/>
      <c r="AC29" s="24"/>
      <c r="AD29" s="24"/>
      <c r="AE29" s="24"/>
      <c r="AF29" s="24"/>
      <c r="AG29" s="24"/>
      <c r="AH29" s="107" t="s">
        <v>195</v>
      </c>
      <c r="AI29" s="34"/>
      <c r="AK29" s="87" t="s">
        <v>254</v>
      </c>
    </row>
    <row r="30" spans="1:37" s="10" customFormat="1" x14ac:dyDescent="0.3">
      <c r="A30" s="19">
        <v>6</v>
      </c>
      <c r="B30" s="41" t="s">
        <v>143</v>
      </c>
      <c r="C30" s="21">
        <v>23</v>
      </c>
      <c r="D30" s="94" t="s">
        <v>190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24"/>
      <c r="X30" s="24"/>
      <c r="Y30" s="24"/>
      <c r="Z30" s="24"/>
      <c r="AA30" s="15"/>
      <c r="AB30" s="24"/>
      <c r="AC30" s="24"/>
      <c r="AD30" s="24"/>
      <c r="AE30" s="24"/>
      <c r="AF30" s="24"/>
      <c r="AG30" s="24"/>
      <c r="AH30" s="24"/>
      <c r="AI30" s="34"/>
      <c r="AK30" s="87"/>
    </row>
    <row r="31" spans="1:37" x14ac:dyDescent="0.3">
      <c r="C31" s="21">
        <v>24</v>
      </c>
      <c r="D31" s="5"/>
      <c r="E31" s="15"/>
      <c r="F31" s="5"/>
      <c r="G31" s="15"/>
      <c r="H31" s="14"/>
      <c r="I31" s="14"/>
      <c r="J31" s="94" t="s">
        <v>191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2">
        <v>1</v>
      </c>
      <c r="AJ31" t="s">
        <v>126</v>
      </c>
    </row>
    <row r="32" spans="1:37" s="10" customFormat="1" x14ac:dyDescent="0.3">
      <c r="A32" s="21"/>
      <c r="B32" s="92"/>
      <c r="C32" s="21">
        <v>25</v>
      </c>
      <c r="D32" s="15"/>
      <c r="E32" s="15"/>
      <c r="F32" s="24"/>
      <c r="G32" s="15"/>
      <c r="H32" s="15"/>
      <c r="I32" s="15"/>
      <c r="J32" s="15"/>
      <c r="K32" s="24"/>
      <c r="L32" s="15"/>
      <c r="M32" s="24"/>
      <c r="N32" s="15"/>
      <c r="O32" s="15"/>
      <c r="P32" s="15"/>
      <c r="Q32" s="94" t="s">
        <v>192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34"/>
      <c r="AK32" s="87"/>
    </row>
    <row r="33" spans="1:37" s="10" customFormat="1" x14ac:dyDescent="0.3">
      <c r="A33" s="21"/>
      <c r="B33" s="92"/>
      <c r="C33" s="21">
        <v>26</v>
      </c>
      <c r="D33" s="15"/>
      <c r="E33" s="15"/>
      <c r="F33" s="15"/>
      <c r="G33" s="15"/>
      <c r="H33" s="15"/>
      <c r="I33" s="15"/>
      <c r="J33" s="15"/>
      <c r="K33" s="15"/>
      <c r="L33" s="15"/>
      <c r="M33" s="24"/>
      <c r="N33" s="15"/>
      <c r="O33" s="15"/>
      <c r="P33" s="15"/>
      <c r="Q33" s="15"/>
      <c r="R33" s="24"/>
      <c r="S33" s="15"/>
      <c r="T33" s="24"/>
      <c r="U33" s="15"/>
      <c r="V33" s="15"/>
      <c r="W33" s="15"/>
      <c r="X33" s="24"/>
      <c r="Y33" s="94" t="s">
        <v>193</v>
      </c>
      <c r="Z33" s="15"/>
      <c r="AA33" s="15"/>
      <c r="AB33" s="15"/>
      <c r="AC33" s="15"/>
      <c r="AD33" s="15"/>
      <c r="AE33" s="15"/>
      <c r="AF33" s="15"/>
      <c r="AG33" s="15"/>
      <c r="AH33" s="15"/>
      <c r="AI33" s="34"/>
      <c r="AK33" s="87" t="s">
        <v>235</v>
      </c>
    </row>
    <row r="34" spans="1:37" s="10" customFormat="1" x14ac:dyDescent="0.3">
      <c r="A34" s="21"/>
      <c r="B34" s="92"/>
      <c r="C34" s="21">
        <v>27</v>
      </c>
      <c r="D34" s="15"/>
      <c r="E34" s="15"/>
      <c r="F34" s="15"/>
      <c r="G34" s="15"/>
      <c r="H34" s="15"/>
      <c r="I34" s="15"/>
      <c r="J34" s="15"/>
      <c r="K34" s="15"/>
      <c r="L34" s="15"/>
      <c r="M34" s="24"/>
      <c r="N34" s="15"/>
      <c r="O34" s="15"/>
      <c r="P34" s="15"/>
      <c r="Q34" s="15"/>
      <c r="R34" s="24"/>
      <c r="S34" s="15"/>
      <c r="T34" s="24"/>
      <c r="U34" s="15"/>
      <c r="V34" s="15"/>
      <c r="W34" s="15"/>
      <c r="X34" s="24"/>
      <c r="Y34" s="15"/>
      <c r="Z34" s="15"/>
      <c r="AA34" s="15"/>
      <c r="AB34" s="15"/>
      <c r="AC34" s="15"/>
      <c r="AD34" s="15"/>
      <c r="AE34" s="20" t="s">
        <v>194</v>
      </c>
      <c r="AF34" s="15"/>
      <c r="AG34" s="15"/>
      <c r="AH34" s="15"/>
      <c r="AI34" s="34"/>
      <c r="AK34" s="87"/>
    </row>
    <row r="35" spans="1:37" s="10" customFormat="1" x14ac:dyDescent="0.3">
      <c r="A35" s="19">
        <v>7</v>
      </c>
      <c r="B35" s="41" t="s">
        <v>134</v>
      </c>
      <c r="C35" s="19">
        <v>22</v>
      </c>
      <c r="D35" s="176" t="s">
        <v>187</v>
      </c>
      <c r="E35" s="176"/>
      <c r="F35" s="176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24"/>
      <c r="X35" s="24"/>
      <c r="Y35" s="24"/>
      <c r="Z35" s="24"/>
      <c r="AA35" s="15"/>
      <c r="AB35" s="24"/>
      <c r="AC35" s="24"/>
      <c r="AD35" s="24"/>
      <c r="AE35" s="24"/>
      <c r="AF35" s="24"/>
      <c r="AG35" s="24"/>
      <c r="AH35" s="24"/>
      <c r="AI35" s="34"/>
      <c r="AK35" s="87"/>
    </row>
    <row r="36" spans="1:37" x14ac:dyDescent="0.3">
      <c r="A36" s="7"/>
      <c r="B36" s="7"/>
      <c r="C36" s="19">
        <v>23</v>
      </c>
      <c r="D36" s="18"/>
      <c r="E36" s="18"/>
      <c r="F36" s="176" t="s">
        <v>190</v>
      </c>
      <c r="G36" s="177"/>
      <c r="H36" s="177"/>
      <c r="I36" s="177"/>
      <c r="J36" s="177"/>
      <c r="K36" s="177"/>
      <c r="L36" s="5"/>
      <c r="M36" s="5"/>
      <c r="N36" s="5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2">
        <v>6</v>
      </c>
      <c r="AJ36" t="s">
        <v>122</v>
      </c>
    </row>
    <row r="37" spans="1:37" x14ac:dyDescent="0.3">
      <c r="A37" s="19"/>
      <c r="B37" s="41"/>
      <c r="C37" s="19">
        <v>24</v>
      </c>
      <c r="D37" s="18"/>
      <c r="E37" s="18"/>
      <c r="F37" s="5"/>
      <c r="G37" s="5"/>
      <c r="H37" s="5"/>
      <c r="I37" s="5"/>
      <c r="J37" s="5"/>
      <c r="K37" s="5"/>
      <c r="L37" s="5"/>
      <c r="M37" s="176" t="s">
        <v>191</v>
      </c>
      <c r="N37" s="177"/>
      <c r="O37" s="177"/>
      <c r="P37" s="177"/>
      <c r="Q37" s="177"/>
      <c r="R37" s="177"/>
      <c r="S37" s="14"/>
      <c r="T37" s="5"/>
      <c r="U37" s="5"/>
      <c r="V37" s="5"/>
      <c r="W37" s="5"/>
      <c r="X37" s="5"/>
      <c r="Y37" s="5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7" x14ac:dyDescent="0.3">
      <c r="A38" s="19"/>
      <c r="B38" s="41"/>
      <c r="C38" s="19">
        <v>25</v>
      </c>
      <c r="D38" s="18"/>
      <c r="E38" s="18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176" t="s">
        <v>192</v>
      </c>
      <c r="U38" s="176"/>
      <c r="V38" s="176"/>
      <c r="W38" s="176"/>
      <c r="X38" s="176"/>
      <c r="Y38" s="176"/>
      <c r="Z38" s="176"/>
      <c r="AA38" s="176"/>
      <c r="AB38" s="14"/>
      <c r="AC38" s="14"/>
      <c r="AD38" s="14"/>
      <c r="AE38" s="14"/>
      <c r="AF38" s="14"/>
      <c r="AG38" s="14"/>
      <c r="AH38" s="14"/>
    </row>
    <row r="39" spans="1:37" x14ac:dyDescent="0.3">
      <c r="A39" s="19"/>
      <c r="B39" s="41"/>
      <c r="C39" s="19">
        <v>26</v>
      </c>
      <c r="D39" s="18"/>
      <c r="E39" s="18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4"/>
      <c r="AA39" s="176" t="s">
        <v>182</v>
      </c>
      <c r="AB39" s="177"/>
      <c r="AC39" s="177"/>
      <c r="AD39" s="177"/>
      <c r="AE39" s="177"/>
      <c r="AF39" s="177"/>
      <c r="AG39" s="14"/>
      <c r="AH39" s="14"/>
    </row>
    <row r="40" spans="1:37" x14ac:dyDescent="0.3">
      <c r="A40" s="19"/>
      <c r="B40" s="41"/>
      <c r="C40" s="19">
        <v>27</v>
      </c>
      <c r="D40" s="18"/>
      <c r="E40" s="1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4"/>
      <c r="AA40" s="14"/>
      <c r="AB40" s="14"/>
      <c r="AC40" s="14"/>
      <c r="AD40" s="14"/>
      <c r="AE40" s="14"/>
      <c r="AF40" s="14"/>
      <c r="AG40" s="14"/>
      <c r="AH40" s="135" t="s">
        <v>194</v>
      </c>
      <c r="AK40" s="86" t="s">
        <v>287</v>
      </c>
    </row>
    <row r="41" spans="1:37" x14ac:dyDescent="0.3">
      <c r="A41" s="19">
        <v>8</v>
      </c>
      <c r="B41" s="41" t="s">
        <v>147</v>
      </c>
      <c r="C41" s="19">
        <v>11</v>
      </c>
      <c r="D41" s="212" t="s">
        <v>177</v>
      </c>
      <c r="E41" s="212"/>
      <c r="F41" s="212"/>
      <c r="G41" s="212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14"/>
      <c r="AE41" s="14"/>
      <c r="AF41" s="14"/>
      <c r="AG41" s="14"/>
      <c r="AH41" s="14"/>
    </row>
    <row r="42" spans="1:37" x14ac:dyDescent="0.3">
      <c r="C42" s="19">
        <v>12</v>
      </c>
      <c r="D42" s="18"/>
      <c r="E42" s="18"/>
      <c r="F42" s="5"/>
      <c r="G42" s="5"/>
      <c r="H42" s="5"/>
      <c r="I42" s="5"/>
      <c r="J42" s="5"/>
      <c r="K42" s="5"/>
      <c r="L42" s="5"/>
      <c r="M42" s="212" t="s">
        <v>178</v>
      </c>
      <c r="N42" s="212"/>
      <c r="O42" s="212"/>
      <c r="P42" s="212"/>
      <c r="Q42" s="212"/>
      <c r="R42" s="212"/>
      <c r="S42" s="212"/>
      <c r="T42" s="212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2">
        <v>7</v>
      </c>
      <c r="AJ42" t="s">
        <v>122</v>
      </c>
    </row>
    <row r="43" spans="1:37" x14ac:dyDescent="0.3">
      <c r="A43" s="19"/>
      <c r="B43" s="41"/>
      <c r="C43" s="19">
        <v>13</v>
      </c>
      <c r="D43" s="18"/>
      <c r="E43" s="1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4"/>
      <c r="R43" s="14"/>
      <c r="S43" s="14"/>
      <c r="T43" s="5"/>
      <c r="U43" s="5"/>
      <c r="V43" s="5"/>
      <c r="W43" s="5"/>
      <c r="X43" s="5"/>
      <c r="Y43" s="5"/>
      <c r="Z43" s="5"/>
      <c r="AA43" s="212" t="s">
        <v>179</v>
      </c>
      <c r="AB43" s="212"/>
      <c r="AC43" s="212"/>
      <c r="AD43" s="212"/>
      <c r="AE43" s="212"/>
      <c r="AF43" s="212"/>
      <c r="AG43" s="212"/>
      <c r="AH43" s="212"/>
      <c r="AI43" s="86"/>
      <c r="AJ43" s="86"/>
    </row>
    <row r="44" spans="1:37" x14ac:dyDescent="0.3">
      <c r="A44" s="19">
        <v>9</v>
      </c>
      <c r="B44" s="41" t="s">
        <v>137</v>
      </c>
      <c r="C44" s="19">
        <v>7</v>
      </c>
      <c r="D44" s="18"/>
      <c r="E44" s="18"/>
      <c r="F44" s="18"/>
      <c r="G44" s="18"/>
      <c r="H44" s="18"/>
      <c r="I44" s="18"/>
      <c r="J44" s="18"/>
      <c r="K44" s="5"/>
      <c r="L44" s="5"/>
      <c r="M44" s="5"/>
      <c r="N44" s="5"/>
      <c r="O44" s="5"/>
      <c r="P44" s="5"/>
      <c r="Q44" s="5"/>
      <c r="R44" s="14"/>
      <c r="S44" s="14"/>
      <c r="T44" s="14"/>
      <c r="U44" s="220" t="s">
        <v>173</v>
      </c>
      <c r="V44" s="220"/>
      <c r="W44" s="220"/>
      <c r="X44" s="220"/>
      <c r="Y44" s="220"/>
      <c r="Z44" s="220"/>
      <c r="AA44" s="220"/>
      <c r="AB44" s="220"/>
      <c r="AC44" s="220"/>
      <c r="AD44" s="220"/>
      <c r="AE44" s="5"/>
      <c r="AF44" s="5"/>
      <c r="AG44" s="5"/>
      <c r="AH44" s="5"/>
      <c r="AI44" s="12">
        <v>8</v>
      </c>
      <c r="AJ44" t="s">
        <v>122</v>
      </c>
    </row>
    <row r="45" spans="1:37" x14ac:dyDescent="0.3">
      <c r="A45" s="19">
        <v>10</v>
      </c>
      <c r="B45" s="41" t="s">
        <v>135</v>
      </c>
      <c r="C45" s="19">
        <v>7</v>
      </c>
      <c r="D45" s="18"/>
      <c r="E45" s="18"/>
      <c r="F45" s="15"/>
      <c r="G45" s="15"/>
      <c r="H45" s="15"/>
      <c r="I45" s="18"/>
      <c r="J45" s="18"/>
      <c r="K45" s="18"/>
      <c r="L45" s="18"/>
      <c r="M45" s="216" t="s">
        <v>173</v>
      </c>
      <c r="N45" s="196"/>
      <c r="O45" s="196"/>
      <c r="P45" s="196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2">
        <v>4</v>
      </c>
      <c r="AJ45" t="s">
        <v>122</v>
      </c>
    </row>
    <row r="46" spans="1:37" x14ac:dyDescent="0.3">
      <c r="A46" s="19">
        <v>11</v>
      </c>
      <c r="B46" s="41" t="s">
        <v>136</v>
      </c>
      <c r="C46" s="19">
        <v>7</v>
      </c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5"/>
      <c r="Q46" s="5"/>
      <c r="R46" s="5"/>
      <c r="S46" s="5"/>
      <c r="T46" s="201" t="s">
        <v>173</v>
      </c>
      <c r="U46" s="189"/>
      <c r="V46" s="189"/>
      <c r="W46" s="189"/>
      <c r="X46" s="189"/>
      <c r="Y46" s="189"/>
      <c r="Z46" s="189"/>
      <c r="AA46" s="189"/>
      <c r="AB46" s="189"/>
      <c r="AC46" s="189"/>
      <c r="AD46" s="14"/>
      <c r="AE46" s="5"/>
      <c r="AF46" s="5"/>
      <c r="AG46" s="5"/>
      <c r="AH46" s="5"/>
      <c r="AI46" s="12">
        <v>8</v>
      </c>
      <c r="AJ46" t="s">
        <v>122</v>
      </c>
    </row>
    <row r="47" spans="1:37" x14ac:dyDescent="0.3">
      <c r="A47" s="19">
        <v>12</v>
      </c>
      <c r="B47" s="41" t="s">
        <v>138</v>
      </c>
      <c r="C47" s="19">
        <v>12</v>
      </c>
      <c r="D47" s="18"/>
      <c r="E47" s="18"/>
      <c r="F47" s="18"/>
      <c r="G47" s="5"/>
      <c r="H47" s="5"/>
      <c r="I47" s="5"/>
      <c r="J47" s="5"/>
      <c r="K47" s="5"/>
      <c r="L47" s="5"/>
      <c r="M47" s="193" t="s">
        <v>178</v>
      </c>
      <c r="N47" s="193"/>
      <c r="O47" s="193"/>
      <c r="P47" s="193"/>
      <c r="Q47" s="193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2">
        <v>5</v>
      </c>
      <c r="AJ47" t="s">
        <v>122</v>
      </c>
    </row>
    <row r="48" spans="1:37" s="10" customFormat="1" x14ac:dyDescent="0.3">
      <c r="A48" s="21"/>
      <c r="B48" s="92"/>
      <c r="C48" s="21">
        <v>13</v>
      </c>
      <c r="D48" s="15"/>
      <c r="E48" s="15"/>
      <c r="F48" s="15"/>
      <c r="G48" s="15"/>
      <c r="H48" s="15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15"/>
      <c r="V48" s="15"/>
      <c r="W48" s="15"/>
      <c r="X48" s="15"/>
      <c r="Y48" s="15"/>
      <c r="Z48" s="15"/>
      <c r="AA48" s="193" t="s">
        <v>179</v>
      </c>
      <c r="AB48" s="193"/>
      <c r="AC48" s="193"/>
      <c r="AD48" s="193"/>
      <c r="AE48" s="193"/>
      <c r="AF48" s="15"/>
      <c r="AG48" s="15"/>
      <c r="AH48" s="15"/>
      <c r="AI48" s="34"/>
      <c r="AK48" s="87"/>
    </row>
    <row r="49" spans="1:37" x14ac:dyDescent="0.3">
      <c r="A49" s="19">
        <v>13</v>
      </c>
      <c r="B49" s="41" t="s">
        <v>139</v>
      </c>
      <c r="C49" s="19">
        <v>12</v>
      </c>
      <c r="D49" s="15"/>
      <c r="E49" s="15"/>
      <c r="F49" s="15"/>
      <c r="G49" s="5"/>
      <c r="H49" s="5"/>
      <c r="I49" s="5"/>
      <c r="J49" s="5"/>
      <c r="K49" s="5"/>
      <c r="L49" s="15"/>
      <c r="M49" s="15"/>
      <c r="N49" s="15"/>
      <c r="O49" s="14"/>
      <c r="P49" s="14"/>
      <c r="Q49" s="14"/>
      <c r="R49" s="14"/>
      <c r="S49" s="14"/>
      <c r="T49" s="180" t="s">
        <v>178</v>
      </c>
      <c r="U49" s="180"/>
      <c r="V49" s="180"/>
      <c r="W49" s="180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2">
        <v>3</v>
      </c>
      <c r="AJ49" t="s">
        <v>122</v>
      </c>
    </row>
    <row r="50" spans="1:37" x14ac:dyDescent="0.3">
      <c r="A50" s="19"/>
      <c r="B50" s="41"/>
      <c r="C50" s="21">
        <v>13</v>
      </c>
      <c r="D50" s="18"/>
      <c r="E50" s="15"/>
      <c r="F50" s="15"/>
      <c r="G50" s="15"/>
      <c r="H50" s="14"/>
      <c r="I50" s="5"/>
      <c r="J50" s="5"/>
      <c r="K50" s="5"/>
      <c r="L50" s="15"/>
      <c r="M50" s="15"/>
      <c r="N50" s="5"/>
      <c r="O50" s="5"/>
      <c r="P50" s="5"/>
      <c r="Q50" s="5"/>
      <c r="R50" s="5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38" t="s">
        <v>179</v>
      </c>
      <c r="AK50" s="86" t="s">
        <v>250</v>
      </c>
    </row>
    <row r="51" spans="1:37" x14ac:dyDescent="0.3">
      <c r="A51" s="19">
        <v>14</v>
      </c>
      <c r="B51" s="41" t="s">
        <v>140</v>
      </c>
      <c r="C51" s="21">
        <v>10</v>
      </c>
      <c r="D51" s="108" t="s">
        <v>176</v>
      </c>
      <c r="E51" s="5"/>
      <c r="F51" s="5"/>
      <c r="G51" s="5"/>
      <c r="H51" s="5"/>
      <c r="I51" s="5"/>
      <c r="J51" s="5"/>
      <c r="K51" s="5"/>
      <c r="L51" s="15"/>
      <c r="M51" s="15"/>
      <c r="N51" s="5"/>
      <c r="O51" s="5"/>
      <c r="P51" s="5"/>
      <c r="Q51" s="5"/>
      <c r="R51" s="5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7" x14ac:dyDescent="0.3">
      <c r="A52" s="5"/>
      <c r="B52" s="5"/>
      <c r="C52" s="19">
        <v>11</v>
      </c>
      <c r="D52" s="18"/>
      <c r="E52" s="18"/>
      <c r="F52" s="5"/>
      <c r="G52" s="5"/>
      <c r="H52" s="5"/>
      <c r="I52" s="5"/>
      <c r="J52" s="5"/>
      <c r="K52" s="5"/>
      <c r="L52" s="5"/>
      <c r="M52" s="5"/>
      <c r="N52" s="15"/>
      <c r="O52" s="14"/>
      <c r="P52" s="14"/>
      <c r="Q52" s="14"/>
      <c r="R52" s="14"/>
      <c r="S52" s="14"/>
      <c r="T52" s="179" t="s">
        <v>177</v>
      </c>
      <c r="U52" s="179"/>
      <c r="V52" s="179"/>
      <c r="W52" s="179"/>
      <c r="X52" s="179"/>
      <c r="Y52" s="179"/>
      <c r="Z52" s="14"/>
      <c r="AA52" s="14"/>
      <c r="AB52" s="14"/>
      <c r="AC52" s="14"/>
      <c r="AD52" s="14"/>
      <c r="AE52" s="14"/>
      <c r="AF52" s="14"/>
      <c r="AG52" s="14"/>
      <c r="AH52" s="5"/>
      <c r="AI52" s="12">
        <v>5</v>
      </c>
      <c r="AJ52" t="s">
        <v>122</v>
      </c>
    </row>
    <row r="53" spans="1:37" s="10" customFormat="1" x14ac:dyDescent="0.3">
      <c r="A53" s="21"/>
      <c r="B53" s="92"/>
      <c r="C53" s="21">
        <v>12</v>
      </c>
      <c r="D53" s="15"/>
      <c r="E53" s="15"/>
      <c r="F53" s="15"/>
      <c r="G53" s="15"/>
      <c r="H53" s="15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08" t="s">
        <v>176</v>
      </c>
      <c r="AI53" s="34"/>
      <c r="AK53" s="87" t="s">
        <v>256</v>
      </c>
    </row>
    <row r="54" spans="1:37" x14ac:dyDescent="0.3">
      <c r="A54" s="19">
        <v>15</v>
      </c>
      <c r="B54" s="41" t="s">
        <v>141</v>
      </c>
      <c r="C54" s="19">
        <v>9</v>
      </c>
      <c r="D54" s="202" t="s">
        <v>175</v>
      </c>
      <c r="E54" s="213"/>
      <c r="F54" s="213"/>
      <c r="G54" s="14"/>
      <c r="H54" s="14"/>
      <c r="I54" s="5"/>
      <c r="J54" s="5"/>
      <c r="K54" s="5"/>
      <c r="L54" s="5"/>
      <c r="M54" s="5"/>
      <c r="N54" s="5"/>
      <c r="O54" s="5"/>
      <c r="P54" s="5"/>
      <c r="Q54" s="5"/>
      <c r="R54" s="5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2">
        <v>4</v>
      </c>
      <c r="AJ54" t="s">
        <v>124</v>
      </c>
    </row>
    <row r="55" spans="1:37" s="10" customFormat="1" x14ac:dyDescent="0.3">
      <c r="A55" s="21"/>
      <c r="B55" s="92"/>
      <c r="C55" s="21">
        <v>10</v>
      </c>
      <c r="D55" s="15"/>
      <c r="E55" s="15"/>
      <c r="F55" s="15"/>
      <c r="G55" s="15"/>
      <c r="H55" s="15"/>
      <c r="I55" s="15"/>
      <c r="J55" s="15"/>
      <c r="K55" s="24"/>
      <c r="L55" s="24"/>
      <c r="M55" s="24"/>
      <c r="N55" s="24"/>
      <c r="O55" s="202" t="s">
        <v>176</v>
      </c>
      <c r="P55" s="213"/>
      <c r="Q55" s="213"/>
      <c r="R55" s="213"/>
      <c r="S55" s="24"/>
      <c r="T55" s="24"/>
      <c r="U55" s="24"/>
      <c r="V55" s="15"/>
      <c r="W55" s="15"/>
      <c r="X55" s="15"/>
      <c r="Y55" s="15"/>
      <c r="Z55" s="15"/>
      <c r="AA55" s="15"/>
      <c r="AB55" s="15"/>
      <c r="AC55" s="24"/>
      <c r="AD55" s="24"/>
      <c r="AE55" s="24"/>
      <c r="AF55" s="24"/>
      <c r="AG55" s="15"/>
      <c r="AH55" s="15"/>
      <c r="AI55" s="34"/>
      <c r="AK55" s="87"/>
    </row>
    <row r="56" spans="1:37" s="10" customFormat="1" x14ac:dyDescent="0.3">
      <c r="A56" s="21"/>
      <c r="B56" s="92"/>
      <c r="C56" s="21">
        <v>11</v>
      </c>
      <c r="D56" s="15"/>
      <c r="E56" s="15"/>
      <c r="F56" s="15"/>
      <c r="G56" s="15"/>
      <c r="H56" s="15"/>
      <c r="I56" s="15"/>
      <c r="J56" s="15"/>
      <c r="K56" s="24"/>
      <c r="L56" s="24"/>
      <c r="M56" s="24"/>
      <c r="N56" s="24"/>
      <c r="O56" s="15"/>
      <c r="P56" s="24"/>
      <c r="Q56" s="24"/>
      <c r="R56" s="24"/>
      <c r="S56" s="24"/>
      <c r="T56" s="24"/>
      <c r="U56" s="24"/>
      <c r="V56" s="15"/>
      <c r="W56" s="15"/>
      <c r="X56" s="15"/>
      <c r="Y56" s="15"/>
      <c r="Z56" s="15"/>
      <c r="AA56" s="15"/>
      <c r="AB56" s="15"/>
      <c r="AC56" s="202" t="s">
        <v>177</v>
      </c>
      <c r="AD56" s="213"/>
      <c r="AE56" s="213"/>
      <c r="AF56" s="213"/>
      <c r="AG56" s="15"/>
      <c r="AH56" s="15"/>
      <c r="AI56" s="34"/>
      <c r="AK56" s="87"/>
    </row>
    <row r="57" spans="1:37" x14ac:dyDescent="0.3">
      <c r="A57" s="19">
        <v>16</v>
      </c>
      <c r="B57" s="41" t="s">
        <v>144</v>
      </c>
      <c r="C57" s="19">
        <v>12</v>
      </c>
      <c r="D57" s="15"/>
      <c r="E57" s="15"/>
      <c r="F57" s="15"/>
      <c r="G57" s="5"/>
      <c r="H57" s="5"/>
      <c r="I57" s="5"/>
      <c r="J57" s="5"/>
      <c r="K57" s="5"/>
      <c r="L57" s="14"/>
      <c r="M57" s="192" t="s">
        <v>178</v>
      </c>
      <c r="N57" s="192"/>
      <c r="O57" s="192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2">
        <v>3</v>
      </c>
      <c r="AJ57" t="s">
        <v>122</v>
      </c>
    </row>
    <row r="58" spans="1:37" x14ac:dyDescent="0.3">
      <c r="A58" s="19"/>
      <c r="B58" s="41"/>
      <c r="C58" s="19">
        <v>13</v>
      </c>
      <c r="D58" s="15"/>
      <c r="E58" s="15"/>
      <c r="F58" s="15"/>
      <c r="G58" s="5"/>
      <c r="H58" s="5"/>
      <c r="I58" s="5"/>
      <c r="J58" s="5"/>
      <c r="K58" s="5"/>
      <c r="L58" s="14"/>
      <c r="M58" s="5"/>
      <c r="N58" s="5"/>
      <c r="O58" s="5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5"/>
      <c r="AB58" s="14"/>
      <c r="AC58" s="14"/>
      <c r="AD58" s="14"/>
      <c r="AE58" s="14"/>
      <c r="AF58" s="14"/>
      <c r="AG58" s="14"/>
      <c r="AH58" s="116" t="s">
        <v>179</v>
      </c>
      <c r="AK58" s="86" t="s">
        <v>250</v>
      </c>
    </row>
    <row r="59" spans="1:37" x14ac:dyDescent="0.3">
      <c r="A59" s="19">
        <v>17</v>
      </c>
      <c r="B59" s="41" t="s">
        <v>146</v>
      </c>
      <c r="C59" s="19">
        <v>12</v>
      </c>
      <c r="D59" s="18"/>
      <c r="E59" s="18"/>
      <c r="F59" s="168" t="s">
        <v>178</v>
      </c>
      <c r="G59" s="168"/>
      <c r="H59" s="168"/>
      <c r="I59" s="168"/>
      <c r="J59" s="5"/>
      <c r="K59" s="5"/>
      <c r="L59" s="5"/>
      <c r="M59" s="5"/>
      <c r="N59" s="5"/>
      <c r="O59" s="5"/>
      <c r="P59" s="5"/>
      <c r="Q59" s="5"/>
      <c r="R59" s="5"/>
      <c r="S59" s="14"/>
      <c r="T59" s="14"/>
      <c r="U59" s="14"/>
      <c r="V59" s="14"/>
      <c r="W59" s="14"/>
      <c r="X59" s="5"/>
      <c r="Y59" s="5"/>
      <c r="Z59" s="14"/>
      <c r="AA59" s="14"/>
      <c r="AB59" s="14"/>
      <c r="AC59" s="14"/>
      <c r="AD59" s="14"/>
      <c r="AE59" s="5"/>
      <c r="AF59" s="5"/>
      <c r="AG59" s="14"/>
      <c r="AH59" s="14"/>
      <c r="AI59" s="12">
        <v>4</v>
      </c>
      <c r="AJ59" t="s">
        <v>122</v>
      </c>
    </row>
    <row r="60" spans="1:37" s="10" customFormat="1" x14ac:dyDescent="0.3">
      <c r="A60" s="21"/>
      <c r="B60" s="92"/>
      <c r="C60" s="21">
        <v>13</v>
      </c>
      <c r="D60" s="15"/>
      <c r="E60" s="15"/>
      <c r="F60" s="15"/>
      <c r="G60" s="15"/>
      <c r="H60" s="15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168" t="s">
        <v>179</v>
      </c>
      <c r="U60" s="169"/>
      <c r="V60" s="169"/>
      <c r="W60" s="169"/>
      <c r="X60" s="169"/>
      <c r="Y60" s="24"/>
      <c r="Z60" s="15"/>
      <c r="AA60" s="15"/>
      <c r="AB60" s="15"/>
      <c r="AC60" s="15"/>
      <c r="AD60" s="15"/>
      <c r="AE60" s="24"/>
      <c r="AF60" s="24"/>
      <c r="AG60" s="15"/>
      <c r="AH60" s="15"/>
      <c r="AI60" s="34"/>
      <c r="AK60" s="87"/>
    </row>
    <row r="61" spans="1:37" x14ac:dyDescent="0.3">
      <c r="A61" s="19">
        <v>18</v>
      </c>
      <c r="B61" s="41" t="s">
        <v>148</v>
      </c>
      <c r="C61" s="21">
        <v>7</v>
      </c>
      <c r="D61" s="14"/>
      <c r="E61" s="14"/>
      <c r="F61" s="14"/>
      <c r="G61" s="5"/>
      <c r="H61" s="5"/>
      <c r="I61" s="5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98" t="s">
        <v>173</v>
      </c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2">
        <v>1</v>
      </c>
      <c r="AJ61" t="s">
        <v>122</v>
      </c>
    </row>
    <row r="62" spans="1:37" x14ac:dyDescent="0.3">
      <c r="A62" s="19">
        <v>19</v>
      </c>
      <c r="B62" s="41" t="s">
        <v>149</v>
      </c>
      <c r="C62" s="19">
        <v>7</v>
      </c>
      <c r="D62" s="15"/>
      <c r="E62" s="15"/>
      <c r="F62" s="15"/>
      <c r="G62" s="5"/>
      <c r="H62" s="5"/>
      <c r="I62" s="5"/>
      <c r="J62" s="5"/>
      <c r="K62" s="5"/>
      <c r="L62" s="15"/>
      <c r="M62" s="15"/>
      <c r="N62" s="15"/>
      <c r="O62" s="15"/>
      <c r="P62" s="15"/>
      <c r="Q62" s="15"/>
      <c r="R62" s="15"/>
      <c r="S62" s="15"/>
      <c r="T62" s="14"/>
      <c r="U62" s="215" t="s">
        <v>173</v>
      </c>
      <c r="V62" s="215"/>
      <c r="W62" s="215"/>
      <c r="X62" s="15"/>
      <c r="Y62" s="15"/>
      <c r="Z62" s="15"/>
      <c r="AA62" s="15"/>
      <c r="AB62" s="15"/>
      <c r="AC62" s="15"/>
      <c r="AD62" s="15"/>
      <c r="AE62" s="15"/>
      <c r="AF62" s="14"/>
      <c r="AG62" s="14"/>
      <c r="AH62" s="14"/>
      <c r="AI62" s="12">
        <v>2</v>
      </c>
      <c r="AJ62" t="s">
        <v>123</v>
      </c>
    </row>
    <row r="63" spans="1:37" x14ac:dyDescent="0.3">
      <c r="A63" s="19">
        <v>20</v>
      </c>
      <c r="B63" s="41" t="s">
        <v>150</v>
      </c>
      <c r="C63" s="19">
        <v>12</v>
      </c>
      <c r="D63" s="18"/>
      <c r="E63" s="18"/>
      <c r="F63" s="18"/>
      <c r="G63" s="5"/>
      <c r="H63" s="5"/>
      <c r="I63" s="5"/>
      <c r="J63" s="5"/>
      <c r="K63" s="5"/>
      <c r="L63" s="5"/>
      <c r="M63" s="205" t="s">
        <v>178</v>
      </c>
      <c r="N63" s="175"/>
      <c r="O63" s="175"/>
      <c r="P63" s="175"/>
      <c r="Q63" s="175"/>
      <c r="R63" s="15"/>
      <c r="S63" s="15"/>
      <c r="T63" s="15"/>
      <c r="U63" s="15"/>
      <c r="V63" s="15"/>
      <c r="W63" s="15"/>
      <c r="X63" s="15"/>
      <c r="Y63" s="15"/>
      <c r="Z63" s="15"/>
      <c r="AA63" s="5"/>
      <c r="AB63" s="5"/>
      <c r="AC63" s="5"/>
      <c r="AD63" s="5"/>
      <c r="AE63" s="5"/>
      <c r="AF63" s="14"/>
      <c r="AG63" s="14"/>
      <c r="AH63" s="14"/>
      <c r="AI63" s="12">
        <v>5</v>
      </c>
      <c r="AJ63" t="s">
        <v>122</v>
      </c>
    </row>
    <row r="64" spans="1:37" x14ac:dyDescent="0.3">
      <c r="A64" s="19"/>
      <c r="B64" s="41"/>
      <c r="C64" s="19">
        <v>13</v>
      </c>
      <c r="D64" s="18"/>
      <c r="E64" s="18"/>
      <c r="F64" s="18"/>
      <c r="G64" s="5"/>
      <c r="H64" s="5"/>
      <c r="I64" s="5"/>
      <c r="J64" s="5"/>
      <c r="K64" s="5"/>
      <c r="L64" s="5"/>
      <c r="M64" s="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205" t="s">
        <v>264</v>
      </c>
      <c r="AB64" s="175"/>
      <c r="AC64" s="175"/>
      <c r="AD64" s="175"/>
      <c r="AE64" s="175"/>
      <c r="AF64" s="14"/>
      <c r="AG64" s="14"/>
      <c r="AH64" s="14"/>
    </row>
    <row r="65" spans="1:37" x14ac:dyDescent="0.3">
      <c r="A65" s="19">
        <v>21</v>
      </c>
      <c r="B65" s="41" t="s">
        <v>151</v>
      </c>
      <c r="C65" s="21">
        <v>7</v>
      </c>
      <c r="D65" s="18"/>
      <c r="E65" s="18"/>
      <c r="F65" s="15"/>
      <c r="G65" s="15"/>
      <c r="H65" s="15"/>
      <c r="I65" s="24"/>
      <c r="J65" s="24"/>
      <c r="K65" s="24"/>
      <c r="L65" s="24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4"/>
      <c r="AG65" s="5"/>
      <c r="AH65" s="109" t="s">
        <v>236</v>
      </c>
      <c r="AI65" s="12">
        <v>4</v>
      </c>
      <c r="AJ65" t="s">
        <v>122</v>
      </c>
      <c r="AK65" s="86" t="s">
        <v>254</v>
      </c>
    </row>
    <row r="66" spans="1:37" x14ac:dyDescent="0.3">
      <c r="A66" s="19">
        <v>22</v>
      </c>
      <c r="B66" s="22" t="s">
        <v>152</v>
      </c>
      <c r="C66" s="19"/>
      <c r="D66" s="15"/>
      <c r="E66" s="15"/>
      <c r="F66" s="15"/>
      <c r="G66" s="15"/>
      <c r="H66" s="15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15"/>
      <c r="W66" s="15"/>
      <c r="X66" s="24"/>
      <c r="Y66" s="24"/>
      <c r="Z66" s="24"/>
      <c r="AA66" s="24"/>
      <c r="AB66" s="24"/>
      <c r="AC66" s="15"/>
      <c r="AD66" s="15"/>
      <c r="AE66" s="24"/>
      <c r="AF66" s="5"/>
      <c r="AG66" s="5"/>
      <c r="AH66" s="5"/>
      <c r="AI66" s="12" t="s">
        <v>153</v>
      </c>
    </row>
    <row r="67" spans="1:37" x14ac:dyDescent="0.3">
      <c r="A67" s="19">
        <v>23</v>
      </c>
      <c r="B67" s="22" t="s">
        <v>154</v>
      </c>
      <c r="C67" s="19">
        <v>7</v>
      </c>
      <c r="D67" s="18"/>
      <c r="E67" s="18"/>
      <c r="F67" s="204" t="s">
        <v>173</v>
      </c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5"/>
      <c r="T67" s="5"/>
      <c r="U67" s="5"/>
      <c r="V67" s="15"/>
      <c r="W67" s="15"/>
      <c r="X67" s="24"/>
      <c r="Y67" s="24"/>
      <c r="Z67" s="24"/>
      <c r="AA67" s="24"/>
      <c r="AB67" s="24"/>
      <c r="AC67" s="15"/>
      <c r="AD67" s="15"/>
      <c r="AE67" s="24"/>
      <c r="AF67" s="24"/>
      <c r="AG67" s="24"/>
      <c r="AH67" s="24"/>
      <c r="AI67" s="12" t="s">
        <v>155</v>
      </c>
      <c r="AJ67" t="s">
        <v>122</v>
      </c>
    </row>
    <row r="68" spans="1:37" x14ac:dyDescent="0.3">
      <c r="A68" s="19">
        <v>24</v>
      </c>
      <c r="B68" s="22" t="s">
        <v>156</v>
      </c>
      <c r="C68" s="19">
        <v>6</v>
      </c>
      <c r="D68" s="167" t="s">
        <v>170</v>
      </c>
      <c r="E68" s="167"/>
      <c r="F68" s="167"/>
      <c r="G68" s="167"/>
      <c r="H68" s="167"/>
      <c r="I68" s="167"/>
      <c r="J68" s="167"/>
      <c r="K68" s="167"/>
      <c r="L68" s="167"/>
      <c r="M68" s="167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2" t="s">
        <v>157</v>
      </c>
      <c r="AJ68" t="s">
        <v>122</v>
      </c>
    </row>
    <row r="69" spans="1:37" x14ac:dyDescent="0.3">
      <c r="A69" s="19"/>
      <c r="B69" s="22"/>
      <c r="C69" s="19">
        <v>7</v>
      </c>
      <c r="D69" s="18"/>
      <c r="E69" s="18"/>
      <c r="F69" s="167" t="s">
        <v>173</v>
      </c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K69" s="86" t="s">
        <v>258</v>
      </c>
    </row>
    <row r="70" spans="1:37" x14ac:dyDescent="0.3">
      <c r="A70" s="19">
        <v>25</v>
      </c>
      <c r="B70" s="22" t="s">
        <v>158</v>
      </c>
      <c r="C70" s="19">
        <v>6</v>
      </c>
      <c r="D70" s="167" t="s">
        <v>170</v>
      </c>
      <c r="E70" s="167"/>
      <c r="F70" s="167"/>
      <c r="G70" s="167"/>
      <c r="H70" s="167"/>
      <c r="I70" s="167"/>
      <c r="J70" s="167"/>
      <c r="K70" s="167"/>
      <c r="L70" s="167"/>
      <c r="M70" s="167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2" t="s">
        <v>157</v>
      </c>
      <c r="AJ70" t="s">
        <v>122</v>
      </c>
    </row>
    <row r="71" spans="1:37" x14ac:dyDescent="0.3">
      <c r="A71" s="19"/>
      <c r="B71" s="22"/>
      <c r="C71" s="19">
        <v>7</v>
      </c>
      <c r="D71" s="18"/>
      <c r="E71" s="18"/>
      <c r="F71" s="167" t="s">
        <v>173</v>
      </c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K71" s="86" t="s">
        <v>258</v>
      </c>
    </row>
    <row r="72" spans="1:37" x14ac:dyDescent="0.3">
      <c r="A72" s="19">
        <v>26</v>
      </c>
      <c r="B72" s="22" t="s">
        <v>159</v>
      </c>
      <c r="C72" s="19">
        <v>6</v>
      </c>
      <c r="D72" s="217" t="s">
        <v>257</v>
      </c>
      <c r="E72" s="166"/>
      <c r="F72" s="166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2" t="s">
        <v>160</v>
      </c>
      <c r="AJ72" t="s">
        <v>122</v>
      </c>
    </row>
    <row r="73" spans="1:37" x14ac:dyDescent="0.3">
      <c r="A73" s="19"/>
      <c r="B73" s="22"/>
      <c r="C73" s="19">
        <v>7</v>
      </c>
      <c r="D73" s="18"/>
      <c r="E73" s="18"/>
      <c r="F73" s="217" t="s">
        <v>236</v>
      </c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</row>
    <row r="74" spans="1:37" x14ac:dyDescent="0.3">
      <c r="A74" s="19">
        <v>27</v>
      </c>
      <c r="B74" s="22" t="s">
        <v>161</v>
      </c>
      <c r="C74" s="19">
        <v>6</v>
      </c>
      <c r="D74" s="217" t="s">
        <v>257</v>
      </c>
      <c r="E74" s="166"/>
      <c r="F74" s="166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2" t="s">
        <v>160</v>
      </c>
      <c r="AJ74" t="s">
        <v>122</v>
      </c>
    </row>
    <row r="75" spans="1:37" x14ac:dyDescent="0.3">
      <c r="A75" s="5"/>
      <c r="B75" s="5"/>
      <c r="C75" s="19">
        <v>7</v>
      </c>
      <c r="D75" s="18"/>
      <c r="E75" s="18"/>
      <c r="F75" s="166" t="s">
        <v>173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2" t="s">
        <v>160</v>
      </c>
      <c r="AJ75" t="s">
        <v>122</v>
      </c>
    </row>
    <row r="76" spans="1:37" x14ac:dyDescent="0.3">
      <c r="A76" s="19">
        <v>28</v>
      </c>
      <c r="B76" s="22" t="s">
        <v>162</v>
      </c>
      <c r="C76" s="21"/>
      <c r="D76" s="18"/>
      <c r="E76" s="15"/>
      <c r="F76" s="15"/>
      <c r="G76" s="15"/>
      <c r="H76" s="15"/>
      <c r="I76" s="5"/>
      <c r="J76" s="5"/>
      <c r="K76" s="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2">
        <v>3</v>
      </c>
      <c r="AJ76" t="s">
        <v>122</v>
      </c>
    </row>
    <row r="77" spans="1:37" x14ac:dyDescent="0.3">
      <c r="A77" s="19">
        <v>29</v>
      </c>
      <c r="B77" s="22" t="s">
        <v>163</v>
      </c>
      <c r="C77" s="19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2" t="s">
        <v>153</v>
      </c>
    </row>
    <row r="78" spans="1:37" s="12" customFormat="1" x14ac:dyDescent="0.3">
      <c r="A78" s="23"/>
      <c r="B78" s="14" t="s">
        <v>164</v>
      </c>
      <c r="C78" s="14">
        <f>SUM(C4:C77)</f>
        <v>1246</v>
      </c>
      <c r="D78" s="14">
        <f t="shared" ref="D78:AG78" si="0">SUM(D4:D66)</f>
        <v>0</v>
      </c>
      <c r="E78" s="14">
        <f t="shared" si="0"/>
        <v>0</v>
      </c>
      <c r="F78" s="14">
        <f t="shared" si="0"/>
        <v>0</v>
      </c>
      <c r="G78" s="14">
        <f t="shared" si="0"/>
        <v>0</v>
      </c>
      <c r="H78" s="14">
        <f t="shared" si="0"/>
        <v>0</v>
      </c>
      <c r="I78" s="14">
        <f t="shared" si="0"/>
        <v>0</v>
      </c>
      <c r="J78" s="14">
        <f t="shared" si="0"/>
        <v>0</v>
      </c>
      <c r="K78" s="14">
        <f t="shared" si="0"/>
        <v>0</v>
      </c>
      <c r="L78" s="14">
        <f t="shared" si="0"/>
        <v>0</v>
      </c>
      <c r="M78" s="14">
        <f t="shared" si="0"/>
        <v>0</v>
      </c>
      <c r="N78" s="14">
        <f t="shared" si="0"/>
        <v>0</v>
      </c>
      <c r="O78" s="14">
        <f t="shared" si="0"/>
        <v>0</v>
      </c>
      <c r="P78" s="14">
        <f t="shared" si="0"/>
        <v>0</v>
      </c>
      <c r="Q78" s="14">
        <f t="shared" si="0"/>
        <v>0</v>
      </c>
      <c r="R78" s="14">
        <f t="shared" si="0"/>
        <v>0</v>
      </c>
      <c r="S78" s="14">
        <f t="shared" si="0"/>
        <v>0</v>
      </c>
      <c r="T78" s="14">
        <f t="shared" si="0"/>
        <v>0</v>
      </c>
      <c r="U78" s="14">
        <f t="shared" si="0"/>
        <v>0</v>
      </c>
      <c r="V78" s="14">
        <f t="shared" si="0"/>
        <v>0</v>
      </c>
      <c r="W78" s="14">
        <f t="shared" si="0"/>
        <v>0</v>
      </c>
      <c r="X78" s="14">
        <f t="shared" si="0"/>
        <v>0</v>
      </c>
      <c r="Y78" s="14">
        <f t="shared" si="0"/>
        <v>0</v>
      </c>
      <c r="Z78" s="14">
        <f t="shared" si="0"/>
        <v>0</v>
      </c>
      <c r="AA78" s="14">
        <f t="shared" si="0"/>
        <v>0</v>
      </c>
      <c r="AB78" s="14">
        <f t="shared" si="0"/>
        <v>0</v>
      </c>
      <c r="AC78" s="14">
        <f t="shared" si="0"/>
        <v>0</v>
      </c>
      <c r="AD78" s="14">
        <f t="shared" si="0"/>
        <v>0</v>
      </c>
      <c r="AE78" s="14">
        <f t="shared" si="0"/>
        <v>0</v>
      </c>
      <c r="AF78" s="14">
        <f t="shared" si="0"/>
        <v>0</v>
      </c>
      <c r="AG78" s="14">
        <f t="shared" si="0"/>
        <v>0</v>
      </c>
      <c r="AH78" s="14"/>
      <c r="AJ78"/>
      <c r="AK78" s="93"/>
    </row>
    <row r="81" spans="4:37" s="12" customFormat="1" x14ac:dyDescent="0.3">
      <c r="D81"/>
      <c r="E81"/>
      <c r="F81"/>
      <c r="R81" s="25"/>
      <c r="S81" s="25"/>
      <c r="T81" s="25"/>
      <c r="U81" s="25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25"/>
      <c r="AH81" s="25"/>
      <c r="AJ81"/>
      <c r="AK81" s="93"/>
    </row>
    <row r="82" spans="4:37" s="12" customFormat="1" x14ac:dyDescent="0.3">
      <c r="D82"/>
      <c r="E82"/>
      <c r="F82"/>
      <c r="R82"/>
      <c r="S82"/>
      <c r="T82" s="25"/>
      <c r="U82" s="25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/>
      <c r="AH82"/>
      <c r="AJ82"/>
      <c r="AK82" s="93"/>
    </row>
    <row r="83" spans="4:37" s="12" customFormat="1" x14ac:dyDescent="0.3">
      <c r="D83"/>
      <c r="E83"/>
      <c r="F83"/>
      <c r="R83"/>
      <c r="S83"/>
      <c r="T83" s="25"/>
      <c r="U83" s="25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/>
      <c r="AH83"/>
      <c r="AJ83"/>
      <c r="AK83" s="93"/>
    </row>
    <row r="84" spans="4:37" s="12" customFormat="1" x14ac:dyDescent="0.3">
      <c r="D84"/>
      <c r="E84"/>
      <c r="F84"/>
      <c r="R84" s="27"/>
      <c r="S84" s="27"/>
      <c r="T84" s="27"/>
      <c r="U84" s="27"/>
      <c r="V84" s="28"/>
      <c r="W84" s="28"/>
      <c r="X84" s="28"/>
      <c r="Y84" s="26"/>
      <c r="Z84" s="26"/>
      <c r="AA84" s="26"/>
      <c r="AB84" s="26"/>
      <c r="AC84" s="26"/>
      <c r="AD84" s="26"/>
      <c r="AE84" s="26"/>
      <c r="AF84" s="26"/>
      <c r="AG84" s="27"/>
      <c r="AH84" s="27"/>
      <c r="AJ84"/>
      <c r="AK84" s="93"/>
    </row>
    <row r="85" spans="4:37" s="12" customFormat="1" x14ac:dyDescent="0.3">
      <c r="D85"/>
      <c r="E85"/>
      <c r="F85"/>
      <c r="R85" s="27"/>
      <c r="S85" s="27"/>
      <c r="T85" s="27"/>
      <c r="U85" s="27"/>
      <c r="V85" s="28"/>
      <c r="W85" s="28"/>
      <c r="X85" s="28"/>
      <c r="Y85" s="26"/>
      <c r="Z85" s="26"/>
      <c r="AA85" s="26"/>
      <c r="AB85" s="26"/>
      <c r="AC85" s="26"/>
      <c r="AD85" s="26"/>
      <c r="AE85" s="26"/>
      <c r="AF85" s="26"/>
      <c r="AG85" s="27"/>
      <c r="AH85" s="27"/>
      <c r="AJ85"/>
      <c r="AK85" s="93"/>
    </row>
    <row r="86" spans="4:37" s="12" customFormat="1" x14ac:dyDescent="0.3">
      <c r="D86"/>
      <c r="E86"/>
      <c r="F86"/>
      <c r="R86" s="25"/>
      <c r="S86" s="25"/>
      <c r="T86" s="25"/>
      <c r="U86" s="25"/>
      <c r="V86" s="28"/>
      <c r="W86" s="28"/>
      <c r="X86" s="28"/>
      <c r="Y86" s="28"/>
      <c r="Z86" s="30"/>
      <c r="AA86" s="30"/>
      <c r="AB86" s="30"/>
      <c r="AC86" s="30"/>
      <c r="AD86" s="30"/>
      <c r="AE86" s="30"/>
      <c r="AF86" s="30"/>
      <c r="AG86" s="25"/>
      <c r="AH86" s="25"/>
      <c r="AJ86"/>
      <c r="AK86" s="93"/>
    </row>
    <row r="87" spans="4:37" s="12" customFormat="1" x14ac:dyDescent="0.3">
      <c r="D87"/>
      <c r="E87"/>
      <c r="F87"/>
      <c r="R87" s="25"/>
      <c r="S87" s="25"/>
      <c r="T87" s="25"/>
      <c r="U87" s="25"/>
      <c r="V87" s="160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25"/>
      <c r="AH87" s="25"/>
      <c r="AJ87"/>
      <c r="AK87" s="93"/>
    </row>
    <row r="88" spans="4:37" s="12" customFormat="1" x14ac:dyDescent="0.3">
      <c r="D88"/>
      <c r="E88"/>
      <c r="F88"/>
      <c r="R88" s="25"/>
      <c r="S88" s="25"/>
      <c r="T88" s="25"/>
      <c r="U88" s="25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25"/>
      <c r="AH88" s="25"/>
      <c r="AJ88"/>
      <c r="AK88" s="93"/>
    </row>
    <row r="89" spans="4:37" s="12" customFormat="1" x14ac:dyDescent="0.3">
      <c r="D89"/>
      <c r="E89"/>
      <c r="F89"/>
      <c r="R89" s="25"/>
      <c r="S89" s="25"/>
      <c r="T89" s="25"/>
      <c r="U89" s="25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25"/>
      <c r="AH89" s="25"/>
      <c r="AJ89"/>
      <c r="AK89" s="93"/>
    </row>
  </sheetData>
  <mergeCells count="62">
    <mergeCell ref="D74:F74"/>
    <mergeCell ref="AA28:AD28"/>
    <mergeCell ref="D35:F35"/>
    <mergeCell ref="T38:AA38"/>
    <mergeCell ref="I11:J11"/>
    <mergeCell ref="D41:G41"/>
    <mergeCell ref="F67:R67"/>
    <mergeCell ref="O55:R55"/>
    <mergeCell ref="F59:I59"/>
    <mergeCell ref="M26:P26"/>
    <mergeCell ref="D68:M68"/>
    <mergeCell ref="V82:AF82"/>
    <mergeCell ref="T7:AD7"/>
    <mergeCell ref="AA8:AH8"/>
    <mergeCell ref="AA64:AE64"/>
    <mergeCell ref="T27:X27"/>
    <mergeCell ref="U62:W62"/>
    <mergeCell ref="F73:AH73"/>
    <mergeCell ref="M63:Q63"/>
    <mergeCell ref="M57:O57"/>
    <mergeCell ref="X13:Y13"/>
    <mergeCell ref="AE14:AF14"/>
    <mergeCell ref="P12:Q12"/>
    <mergeCell ref="T60:X60"/>
    <mergeCell ref="AA39:AF39"/>
    <mergeCell ref="T49:W49"/>
    <mergeCell ref="V81:AF81"/>
    <mergeCell ref="V89:AF89"/>
    <mergeCell ref="V87:AF87"/>
    <mergeCell ref="V88:AF88"/>
    <mergeCell ref="H16:J16"/>
    <mergeCell ref="O17:Q17"/>
    <mergeCell ref="F25:I25"/>
    <mergeCell ref="M21:Q21"/>
    <mergeCell ref="AC18:AE18"/>
    <mergeCell ref="T22:Y22"/>
    <mergeCell ref="AA23:AE23"/>
    <mergeCell ref="T52:Y52"/>
    <mergeCell ref="D70:M70"/>
    <mergeCell ref="F69:AH69"/>
    <mergeCell ref="F71:AH71"/>
    <mergeCell ref="F75:AH75"/>
    <mergeCell ref="D72:F72"/>
    <mergeCell ref="AC56:AF56"/>
    <mergeCell ref="F20:J20"/>
    <mergeCell ref="M47:Q47"/>
    <mergeCell ref="F36:K36"/>
    <mergeCell ref="M37:R37"/>
    <mergeCell ref="M45:P45"/>
    <mergeCell ref="M42:T42"/>
    <mergeCell ref="T46:AC46"/>
    <mergeCell ref="AA48:AE48"/>
    <mergeCell ref="D54:F54"/>
    <mergeCell ref="U44:AD44"/>
    <mergeCell ref="AA43:AH43"/>
    <mergeCell ref="A1:AE1"/>
    <mergeCell ref="D4:H4"/>
    <mergeCell ref="F5:O5"/>
    <mergeCell ref="M6:W6"/>
    <mergeCell ref="A2:A3"/>
    <mergeCell ref="B2:B3"/>
    <mergeCell ref="C2:C3"/>
  </mergeCells>
  <pageMargins left="0.7" right="0.7" top="0.75" bottom="0.75" header="0.3" footer="0.3"/>
  <pageSetup paperSize="5" scale="85" orientation="landscape" r:id="rId1"/>
  <rowBreaks count="1" manualBreakCount="1">
    <brk id="70" max="33" man="1"/>
  </rowBreaks>
  <colBreaks count="1" manualBreakCount="1">
    <brk id="3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86"/>
  <sheetViews>
    <sheetView view="pageBreakPreview" zoomScale="70" zoomScaleNormal="100" zoomScaleSheetLayoutView="70" workbookViewId="0">
      <pane xSplit="3" ySplit="3" topLeftCell="D44" activePane="bottomRight" state="frozen"/>
      <selection activeCell="Z27" sqref="Z27"/>
      <selection pane="topRight" activeCell="Z27" sqref="Z27"/>
      <selection pane="bottomLeft" activeCell="Z27" sqref="Z27"/>
      <selection pane="bottomRight" activeCell="D4" sqref="D4:AH72"/>
    </sheetView>
  </sheetViews>
  <sheetFormatPr defaultColWidth="11" defaultRowHeight="15.6" x14ac:dyDescent="0.3"/>
  <cols>
    <col min="1" max="1" width="6.69921875" style="12" customWidth="1"/>
    <col min="2" max="2" width="13.3984375" style="12" customWidth="1"/>
    <col min="3" max="3" width="9.69921875" style="12" customWidth="1"/>
    <col min="4" max="34" width="4.69921875" customWidth="1"/>
    <col min="35" max="35" width="11" style="12"/>
    <col min="37" max="37" width="11" style="86"/>
  </cols>
  <sheetData>
    <row r="1" spans="1:37" ht="17.399999999999999" x14ac:dyDescent="0.3">
      <c r="A1" s="183" t="s">
        <v>222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</row>
    <row r="2" spans="1:37" ht="48" customHeight="1" x14ac:dyDescent="0.3">
      <c r="A2" s="190" t="s">
        <v>3</v>
      </c>
      <c r="B2" s="190" t="s">
        <v>118</v>
      </c>
      <c r="C2" s="190" t="s">
        <v>119</v>
      </c>
      <c r="D2" s="13" t="s">
        <v>123</v>
      </c>
      <c r="E2" s="13" t="s">
        <v>124</v>
      </c>
      <c r="F2" s="13" t="s">
        <v>125</v>
      </c>
      <c r="G2" s="13" t="s">
        <v>126</v>
      </c>
      <c r="H2" s="13" t="s">
        <v>120</v>
      </c>
      <c r="I2" s="13" t="s">
        <v>121</v>
      </c>
      <c r="J2" s="13" t="s">
        <v>122</v>
      </c>
      <c r="K2" s="13" t="s">
        <v>123</v>
      </c>
      <c r="L2" s="13" t="s">
        <v>124</v>
      </c>
      <c r="M2" s="13" t="s">
        <v>125</v>
      </c>
      <c r="N2" s="13" t="s">
        <v>126</v>
      </c>
      <c r="O2" s="13" t="s">
        <v>120</v>
      </c>
      <c r="P2" s="13" t="s">
        <v>121</v>
      </c>
      <c r="Q2" s="13" t="s">
        <v>122</v>
      </c>
      <c r="R2" s="13" t="s">
        <v>123</v>
      </c>
      <c r="S2" s="13" t="s">
        <v>124</v>
      </c>
      <c r="T2" s="13" t="s">
        <v>125</v>
      </c>
      <c r="U2" s="13" t="s">
        <v>126</v>
      </c>
      <c r="V2" s="13" t="s">
        <v>120</v>
      </c>
      <c r="W2" s="13" t="s">
        <v>121</v>
      </c>
      <c r="X2" s="13" t="s">
        <v>122</v>
      </c>
      <c r="Y2" s="13" t="s">
        <v>123</v>
      </c>
      <c r="Z2" s="13" t="s">
        <v>124</v>
      </c>
      <c r="AA2" s="13" t="s">
        <v>125</v>
      </c>
      <c r="AB2" s="13" t="s">
        <v>126</v>
      </c>
      <c r="AC2" s="13" t="s">
        <v>120</v>
      </c>
      <c r="AD2" s="13" t="s">
        <v>121</v>
      </c>
      <c r="AE2" s="13" t="s">
        <v>122</v>
      </c>
      <c r="AF2" s="13" t="s">
        <v>123</v>
      </c>
      <c r="AG2" s="13" t="s">
        <v>124</v>
      </c>
      <c r="AH2" s="13" t="s">
        <v>125</v>
      </c>
      <c r="AI2" s="36" t="s">
        <v>127</v>
      </c>
    </row>
    <row r="3" spans="1:37" x14ac:dyDescent="0.3">
      <c r="A3" s="191"/>
      <c r="B3" s="191"/>
      <c r="C3" s="191"/>
      <c r="D3" s="37">
        <v>1</v>
      </c>
      <c r="E3" s="37">
        <v>2</v>
      </c>
      <c r="F3" s="37">
        <v>3</v>
      </c>
      <c r="G3" s="37">
        <v>4</v>
      </c>
      <c r="H3" s="37">
        <v>5</v>
      </c>
      <c r="I3" s="91">
        <v>6</v>
      </c>
      <c r="J3" s="37">
        <v>7</v>
      </c>
      <c r="K3" s="37">
        <v>8</v>
      </c>
      <c r="L3" s="37">
        <v>9</v>
      </c>
      <c r="M3" s="37">
        <v>10</v>
      </c>
      <c r="N3" s="37">
        <v>11</v>
      </c>
      <c r="O3" s="37">
        <v>12</v>
      </c>
      <c r="P3" s="91">
        <v>13</v>
      </c>
      <c r="Q3" s="37">
        <v>14</v>
      </c>
      <c r="R3" s="37">
        <v>15</v>
      </c>
      <c r="S3" s="37">
        <v>16</v>
      </c>
      <c r="T3" s="91">
        <v>17</v>
      </c>
      <c r="U3" s="37">
        <v>18</v>
      </c>
      <c r="V3" s="37">
        <v>19</v>
      </c>
      <c r="W3" s="91">
        <v>20</v>
      </c>
      <c r="X3" s="37">
        <v>21</v>
      </c>
      <c r="Y3" s="37">
        <v>22</v>
      </c>
      <c r="Z3" s="37">
        <v>23</v>
      </c>
      <c r="AA3" s="37">
        <v>24</v>
      </c>
      <c r="AB3" s="37">
        <v>25</v>
      </c>
      <c r="AC3" s="37">
        <v>26</v>
      </c>
      <c r="AD3" s="91">
        <v>27</v>
      </c>
      <c r="AE3" s="37">
        <v>28</v>
      </c>
      <c r="AF3" s="37">
        <v>29</v>
      </c>
      <c r="AG3" s="37">
        <v>30</v>
      </c>
      <c r="AH3" s="37">
        <v>31</v>
      </c>
      <c r="AI3" s="33"/>
    </row>
    <row r="4" spans="1:37" x14ac:dyDescent="0.3">
      <c r="A4" s="19">
        <v>1</v>
      </c>
      <c r="B4" s="41" t="s">
        <v>128</v>
      </c>
      <c r="C4" s="19">
        <v>26</v>
      </c>
      <c r="D4" s="200" t="s">
        <v>193</v>
      </c>
      <c r="E4" s="184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2">
        <v>9</v>
      </c>
      <c r="AJ4" t="s">
        <v>122</v>
      </c>
    </row>
    <row r="5" spans="1:37" x14ac:dyDescent="0.3">
      <c r="A5" s="19"/>
      <c r="B5" s="41"/>
      <c r="C5" s="19">
        <v>27</v>
      </c>
      <c r="D5" s="200" t="s">
        <v>194</v>
      </c>
      <c r="E5" s="184"/>
      <c r="F5" s="184"/>
      <c r="G5" s="184"/>
      <c r="H5" s="184"/>
      <c r="I5" s="184"/>
      <c r="J5" s="184"/>
      <c r="K5" s="184"/>
      <c r="L5" s="18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7" x14ac:dyDescent="0.3">
      <c r="A6" s="19"/>
      <c r="B6" s="41"/>
      <c r="C6" s="19">
        <v>28</v>
      </c>
      <c r="D6" s="5"/>
      <c r="E6" s="5"/>
      <c r="F6" s="5"/>
      <c r="G6" s="5"/>
      <c r="H6" s="5"/>
      <c r="I6" s="5"/>
      <c r="J6" s="200" t="s">
        <v>195</v>
      </c>
      <c r="K6" s="184"/>
      <c r="L6" s="184"/>
      <c r="M6" s="184"/>
      <c r="N6" s="184"/>
      <c r="O6" s="184"/>
      <c r="P6" s="184"/>
      <c r="Q6" s="184"/>
      <c r="R6" s="184"/>
      <c r="S6" s="18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7" s="10" customFormat="1" x14ac:dyDescent="0.3">
      <c r="A7" s="21"/>
      <c r="B7" s="92"/>
      <c r="C7" s="19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00" t="s">
        <v>197</v>
      </c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5"/>
      <c r="AC7" s="5"/>
      <c r="AD7" s="5"/>
      <c r="AE7" s="5"/>
      <c r="AF7" s="5"/>
      <c r="AG7" s="5"/>
      <c r="AH7" s="5"/>
      <c r="AI7" s="34"/>
      <c r="AK7" s="87"/>
    </row>
    <row r="8" spans="1:37" s="10" customFormat="1" x14ac:dyDescent="0.3">
      <c r="A8" s="21"/>
      <c r="B8" s="92"/>
      <c r="C8" s="19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00" t="s">
        <v>196</v>
      </c>
      <c r="Y8" s="184"/>
      <c r="Z8" s="184"/>
      <c r="AA8" s="184"/>
      <c r="AB8" s="184"/>
      <c r="AC8" s="184"/>
      <c r="AD8" s="184"/>
      <c r="AE8" s="184"/>
      <c r="AF8" s="184"/>
      <c r="AG8" s="184"/>
      <c r="AH8" s="24"/>
      <c r="AI8" s="34"/>
      <c r="AK8" s="87"/>
    </row>
    <row r="9" spans="1:37" s="10" customFormat="1" x14ac:dyDescent="0.3">
      <c r="A9" s="21"/>
      <c r="B9" s="92"/>
      <c r="C9" s="19">
        <v>31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200" t="s">
        <v>199</v>
      </c>
      <c r="AF9" s="184"/>
      <c r="AG9" s="184"/>
      <c r="AH9" s="184"/>
      <c r="AI9" s="34"/>
      <c r="AK9" s="89">
        <v>44810</v>
      </c>
    </row>
    <row r="10" spans="1:37" s="10" customFormat="1" x14ac:dyDescent="0.3">
      <c r="A10" s="19">
        <v>2</v>
      </c>
      <c r="B10" s="41" t="s">
        <v>145</v>
      </c>
      <c r="C10" s="19">
        <v>28</v>
      </c>
      <c r="D10" s="5"/>
      <c r="E10" s="5"/>
      <c r="F10" s="189" t="s">
        <v>195</v>
      </c>
      <c r="G10" s="189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34"/>
      <c r="AK10" s="89"/>
    </row>
    <row r="11" spans="1:37" x14ac:dyDescent="0.3">
      <c r="C11" s="19">
        <v>29</v>
      </c>
      <c r="D11" s="15"/>
      <c r="E11" s="15"/>
      <c r="F11" s="15"/>
      <c r="G11" s="5"/>
      <c r="H11" s="5"/>
      <c r="I11" s="5"/>
      <c r="J11" s="5"/>
      <c r="K11" s="14"/>
      <c r="L11" s="14"/>
      <c r="M11" s="140" t="s">
        <v>197</v>
      </c>
      <c r="N11" s="102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2">
        <v>2</v>
      </c>
      <c r="AJ11" t="s">
        <v>122</v>
      </c>
    </row>
    <row r="12" spans="1:37" x14ac:dyDescent="0.3">
      <c r="A12" s="19"/>
      <c r="B12" s="41"/>
      <c r="C12" s="19">
        <v>30</v>
      </c>
      <c r="D12" s="15"/>
      <c r="E12" s="15"/>
      <c r="F12" s="15"/>
      <c r="G12" s="15"/>
      <c r="H12" s="14"/>
      <c r="I12" s="5"/>
      <c r="J12" s="5"/>
      <c r="K12" s="5"/>
      <c r="L12" s="5"/>
      <c r="M12" s="14"/>
      <c r="N12" s="5"/>
      <c r="O12" s="5"/>
      <c r="P12" s="5"/>
      <c r="Q12" s="5"/>
      <c r="R12" s="14"/>
      <c r="S12" s="14"/>
      <c r="T12" s="14"/>
      <c r="U12" s="201" t="s">
        <v>196</v>
      </c>
      <c r="V12" s="189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7" s="10" customFormat="1" x14ac:dyDescent="0.3">
      <c r="A13" s="21"/>
      <c r="B13" s="92"/>
      <c r="C13" s="19">
        <v>31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4"/>
      <c r="Q13" s="24"/>
      <c r="R13" s="24"/>
      <c r="S13" s="24"/>
      <c r="T13" s="15"/>
      <c r="U13" s="24"/>
      <c r="V13" s="24"/>
      <c r="W13" s="24"/>
      <c r="X13" s="24"/>
      <c r="Y13" s="15"/>
      <c r="Z13" s="15"/>
      <c r="AA13" s="15"/>
      <c r="AB13" s="189" t="s">
        <v>199</v>
      </c>
      <c r="AC13" s="189"/>
      <c r="AD13" s="15"/>
      <c r="AE13" s="15"/>
      <c r="AF13" s="15"/>
      <c r="AG13" s="15"/>
      <c r="AH13" s="15"/>
      <c r="AI13" s="34"/>
      <c r="AK13" s="87"/>
    </row>
    <row r="14" spans="1:37" s="10" customFormat="1" x14ac:dyDescent="0.3">
      <c r="A14" s="21"/>
      <c r="B14" s="92"/>
      <c r="C14" s="19">
        <v>32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4"/>
      <c r="Q14" s="24"/>
      <c r="R14" s="24"/>
      <c r="S14" s="24"/>
      <c r="T14" s="15"/>
      <c r="U14" s="24"/>
      <c r="V14" s="24"/>
      <c r="W14" s="24"/>
      <c r="X14" s="24"/>
      <c r="Y14" s="15"/>
      <c r="Z14" s="15"/>
      <c r="AA14" s="15"/>
      <c r="AB14" s="15"/>
      <c r="AC14" s="15"/>
      <c r="AD14" s="15"/>
      <c r="AE14" s="15"/>
      <c r="AF14" s="15"/>
      <c r="AG14" s="15"/>
      <c r="AH14" s="143" t="s">
        <v>200</v>
      </c>
      <c r="AI14" s="34"/>
      <c r="AK14" s="87"/>
    </row>
    <row r="15" spans="1:37" x14ac:dyDescent="0.3">
      <c r="A15" s="19">
        <v>3</v>
      </c>
      <c r="B15" s="41" t="s">
        <v>132</v>
      </c>
      <c r="C15" s="19">
        <v>26</v>
      </c>
      <c r="D15" s="5"/>
      <c r="E15" s="211" t="s">
        <v>193</v>
      </c>
      <c r="F15" s="182"/>
      <c r="G15" s="182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12">
        <v>3</v>
      </c>
      <c r="AJ15" t="s">
        <v>124</v>
      </c>
    </row>
    <row r="16" spans="1:37" x14ac:dyDescent="0.3">
      <c r="A16" s="19"/>
      <c r="B16" s="41"/>
      <c r="C16" s="19">
        <v>27</v>
      </c>
      <c r="D16" s="24"/>
      <c r="E16" s="24"/>
      <c r="F16" s="24"/>
      <c r="G16" s="15"/>
      <c r="H16" s="14"/>
      <c r="I16" s="14"/>
      <c r="J16" s="14"/>
      <c r="K16" s="5"/>
      <c r="L16" s="211" t="s">
        <v>194</v>
      </c>
      <c r="M16" s="182"/>
      <c r="N16" s="182"/>
      <c r="O16" s="5"/>
      <c r="P16" s="5"/>
      <c r="Q16" s="5"/>
      <c r="R16" s="5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7" x14ac:dyDescent="0.3">
      <c r="A17" s="19"/>
      <c r="B17" s="41"/>
      <c r="C17" s="19">
        <v>28</v>
      </c>
      <c r="D17" s="15"/>
      <c r="E17" s="15"/>
      <c r="F17" s="15"/>
      <c r="G17" s="15"/>
      <c r="H17" s="14"/>
      <c r="I17" s="14"/>
      <c r="J17" s="14"/>
      <c r="K17" s="5"/>
      <c r="L17" s="5"/>
      <c r="M17" s="5"/>
      <c r="N17" s="14"/>
      <c r="O17" s="14"/>
      <c r="P17" s="14"/>
      <c r="Q17" s="14"/>
      <c r="R17" s="5"/>
      <c r="S17" s="211" t="s">
        <v>195</v>
      </c>
      <c r="T17" s="211"/>
      <c r="U17" s="211"/>
      <c r="V17" s="211"/>
      <c r="W17" s="5"/>
      <c r="X17" s="5"/>
      <c r="Y17" s="5"/>
      <c r="Z17" s="5"/>
      <c r="AA17" s="5"/>
      <c r="AB17" s="5"/>
      <c r="AC17" s="14"/>
      <c r="AD17" s="14"/>
      <c r="AE17" s="14"/>
      <c r="AF17" s="14"/>
      <c r="AG17" s="14"/>
      <c r="AH17" s="14"/>
    </row>
    <row r="18" spans="1:37" x14ac:dyDescent="0.3">
      <c r="A18" s="19"/>
      <c r="B18" s="41"/>
      <c r="C18" s="19">
        <v>29</v>
      </c>
      <c r="D18" s="15"/>
      <c r="E18" s="15"/>
      <c r="F18" s="15"/>
      <c r="G18" s="15"/>
      <c r="H18" s="14"/>
      <c r="I18" s="14"/>
      <c r="J18" s="14"/>
      <c r="K18" s="5"/>
      <c r="L18" s="5"/>
      <c r="M18" s="5"/>
      <c r="N18" s="14"/>
      <c r="O18" s="14"/>
      <c r="P18" s="14"/>
      <c r="Q18" s="14"/>
      <c r="R18" s="5"/>
      <c r="S18" s="5"/>
      <c r="T18" s="5"/>
      <c r="U18" s="5"/>
      <c r="V18" s="5"/>
      <c r="W18" s="5"/>
      <c r="X18" s="5"/>
      <c r="Y18" s="5"/>
      <c r="Z18" s="211" t="s">
        <v>197</v>
      </c>
      <c r="AA18" s="182"/>
      <c r="AB18" s="182"/>
      <c r="AC18" s="14"/>
      <c r="AD18" s="14"/>
      <c r="AE18" s="14"/>
      <c r="AF18" s="14"/>
      <c r="AG18" s="14"/>
      <c r="AH18" s="14"/>
    </row>
    <row r="19" spans="1:37" x14ac:dyDescent="0.3">
      <c r="A19" s="19"/>
      <c r="B19" s="41"/>
      <c r="C19" s="19">
        <v>30</v>
      </c>
      <c r="D19" s="15"/>
      <c r="E19" s="15"/>
      <c r="F19" s="15"/>
      <c r="G19" s="15"/>
      <c r="H19" s="14"/>
      <c r="I19" s="14"/>
      <c r="J19" s="14"/>
      <c r="K19" s="5"/>
      <c r="L19" s="5"/>
      <c r="M19" s="5"/>
      <c r="N19" s="14"/>
      <c r="O19" s="14"/>
      <c r="P19" s="14"/>
      <c r="Q19" s="14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4"/>
      <c r="AD19" s="14"/>
      <c r="AE19" s="14"/>
      <c r="AF19" s="14"/>
      <c r="AG19" s="211" t="s">
        <v>196</v>
      </c>
      <c r="AH19" s="182"/>
      <c r="AK19" s="90">
        <v>44805</v>
      </c>
    </row>
    <row r="20" spans="1:37" x14ac:dyDescent="0.3">
      <c r="A20" s="19">
        <v>4</v>
      </c>
      <c r="B20" s="41" t="s">
        <v>142</v>
      </c>
      <c r="C20" s="19">
        <v>28</v>
      </c>
      <c r="D20" s="194" t="s">
        <v>195</v>
      </c>
      <c r="E20" s="194"/>
      <c r="F20" s="194"/>
      <c r="G20" s="194"/>
      <c r="H20" s="5"/>
      <c r="I20" s="5"/>
      <c r="J20" s="5"/>
      <c r="K20" s="5"/>
      <c r="L20" s="5"/>
      <c r="M20" s="5"/>
      <c r="N20" s="14"/>
      <c r="O20" s="14"/>
      <c r="P20" s="14"/>
      <c r="Q20" s="5"/>
      <c r="R20" s="5"/>
      <c r="S20" s="5"/>
      <c r="T20" s="5"/>
      <c r="U20" s="5"/>
      <c r="V20" s="5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2">
        <v>5</v>
      </c>
      <c r="AJ20" t="s">
        <v>122</v>
      </c>
    </row>
    <row r="21" spans="1:37" x14ac:dyDescent="0.3">
      <c r="A21" s="19"/>
      <c r="B21" s="41"/>
      <c r="C21" s="19">
        <v>29</v>
      </c>
      <c r="D21" s="5"/>
      <c r="E21" s="5"/>
      <c r="F21" s="5"/>
      <c r="G21" s="5"/>
      <c r="H21" s="5"/>
      <c r="I21" s="5"/>
      <c r="J21" s="194" t="s">
        <v>197</v>
      </c>
      <c r="K21" s="194"/>
      <c r="L21" s="194"/>
      <c r="M21" s="194"/>
      <c r="N21" s="194"/>
      <c r="O21" s="14"/>
      <c r="P21" s="14"/>
      <c r="Q21" s="5"/>
      <c r="R21" s="5"/>
      <c r="S21" s="5"/>
      <c r="T21" s="5"/>
      <c r="U21" s="5"/>
      <c r="V21" s="5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7" x14ac:dyDescent="0.3">
      <c r="A22" s="19"/>
      <c r="B22" s="41"/>
      <c r="C22" s="19">
        <v>30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14"/>
      <c r="O22" s="14"/>
      <c r="P22" s="14"/>
      <c r="Q22" s="194" t="s">
        <v>196</v>
      </c>
      <c r="R22" s="185"/>
      <c r="S22" s="185"/>
      <c r="T22" s="185"/>
      <c r="U22" s="185"/>
      <c r="V22" s="185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7" x14ac:dyDescent="0.3">
      <c r="A23" s="19"/>
      <c r="B23" s="41"/>
      <c r="C23" s="19">
        <v>31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94" t="s">
        <v>199</v>
      </c>
      <c r="Y23" s="194"/>
      <c r="Z23" s="194"/>
      <c r="AA23" s="194"/>
      <c r="AB23" s="194"/>
      <c r="AC23" s="14"/>
      <c r="AD23" s="14"/>
      <c r="AE23" s="14"/>
      <c r="AF23" s="14"/>
      <c r="AG23" s="14"/>
      <c r="AH23" s="14"/>
    </row>
    <row r="24" spans="1:37" s="10" customFormat="1" x14ac:dyDescent="0.3">
      <c r="A24" s="21"/>
      <c r="B24" s="92"/>
      <c r="C24" s="19">
        <v>32</v>
      </c>
      <c r="D24" s="15"/>
      <c r="E24" s="15"/>
      <c r="F24" s="15"/>
      <c r="G24" s="15"/>
      <c r="H24" s="1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94" t="s">
        <v>200</v>
      </c>
      <c r="AF24" s="185"/>
      <c r="AG24" s="185"/>
      <c r="AH24" s="185"/>
      <c r="AI24" s="34"/>
      <c r="AK24" s="89">
        <v>44805</v>
      </c>
    </row>
    <row r="25" spans="1:37" x14ac:dyDescent="0.3">
      <c r="A25" s="19">
        <v>5</v>
      </c>
      <c r="B25" s="41" t="s">
        <v>133</v>
      </c>
      <c r="C25" s="19">
        <v>28</v>
      </c>
      <c r="D25" s="195" t="s">
        <v>195</v>
      </c>
      <c r="E25" s="181"/>
      <c r="F25" s="181"/>
      <c r="G25" s="5"/>
      <c r="H25" s="5"/>
      <c r="I25" s="5"/>
      <c r="J25" s="5"/>
      <c r="K25" s="5"/>
      <c r="L25" s="5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2">
        <v>4</v>
      </c>
      <c r="AJ25" t="s">
        <v>122</v>
      </c>
    </row>
    <row r="26" spans="1:37" x14ac:dyDescent="0.3">
      <c r="A26" s="19"/>
      <c r="B26" s="41"/>
      <c r="C26" s="19">
        <v>29</v>
      </c>
      <c r="D26" s="15"/>
      <c r="E26" s="15"/>
      <c r="F26" s="15"/>
      <c r="G26" s="15"/>
      <c r="H26" s="14"/>
      <c r="I26" s="5"/>
      <c r="J26" s="195" t="s">
        <v>197</v>
      </c>
      <c r="K26" s="181"/>
      <c r="L26" s="181"/>
      <c r="M26" s="181"/>
      <c r="N26" s="5"/>
      <c r="O26" s="5"/>
      <c r="P26" s="5"/>
      <c r="Q26" s="5"/>
      <c r="R26" s="5"/>
      <c r="S26" s="5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7" x14ac:dyDescent="0.3">
      <c r="A27" s="19"/>
      <c r="B27" s="41"/>
      <c r="C27" s="19">
        <v>30</v>
      </c>
      <c r="D27" s="15"/>
      <c r="E27" s="15"/>
      <c r="F27" s="15"/>
      <c r="G27" s="15"/>
      <c r="H27" s="14"/>
      <c r="I27" s="15"/>
      <c r="J27" s="15"/>
      <c r="K27" s="15"/>
      <c r="L27" s="15"/>
      <c r="M27" s="15"/>
      <c r="N27" s="15"/>
      <c r="O27" s="14"/>
      <c r="P27" s="5"/>
      <c r="Q27" s="195" t="s">
        <v>196</v>
      </c>
      <c r="R27" s="181"/>
      <c r="S27" s="181"/>
      <c r="T27" s="181"/>
      <c r="U27" s="181"/>
      <c r="V27" s="5"/>
      <c r="W27" s="5"/>
      <c r="X27" s="5"/>
      <c r="Y27" s="5"/>
      <c r="Z27" s="5"/>
      <c r="AA27" s="14"/>
      <c r="AB27" s="14"/>
      <c r="AC27" s="14"/>
      <c r="AD27" s="14"/>
      <c r="AE27" s="14"/>
      <c r="AF27" s="14"/>
      <c r="AG27" s="14"/>
      <c r="AH27" s="14"/>
    </row>
    <row r="28" spans="1:37" s="10" customFormat="1" x14ac:dyDescent="0.3">
      <c r="A28" s="21"/>
      <c r="B28" s="92"/>
      <c r="C28" s="19">
        <v>31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24"/>
      <c r="X28" s="195" t="s">
        <v>199</v>
      </c>
      <c r="Y28" s="181"/>
      <c r="Z28" s="181"/>
      <c r="AA28" s="181"/>
      <c r="AB28" s="24"/>
      <c r="AC28" s="24"/>
      <c r="AD28" s="24"/>
      <c r="AE28" s="24"/>
      <c r="AF28" s="24"/>
      <c r="AG28" s="24"/>
      <c r="AH28" s="14"/>
      <c r="AI28" s="34"/>
      <c r="AK28" s="87"/>
    </row>
    <row r="29" spans="1:37" s="10" customFormat="1" x14ac:dyDescent="0.3">
      <c r="A29" s="21"/>
      <c r="B29" s="92"/>
      <c r="C29" s="19">
        <v>32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24"/>
      <c r="X29" s="24"/>
      <c r="Y29" s="24"/>
      <c r="Z29" s="24"/>
      <c r="AA29" s="24"/>
      <c r="AB29" s="24"/>
      <c r="AC29" s="24"/>
      <c r="AD29" s="24"/>
      <c r="AE29" s="195" t="s">
        <v>200</v>
      </c>
      <c r="AF29" s="181"/>
      <c r="AG29" s="181"/>
      <c r="AH29" s="181"/>
      <c r="AI29" s="34"/>
      <c r="AK29" s="87"/>
    </row>
    <row r="30" spans="1:37" x14ac:dyDescent="0.3">
      <c r="A30" s="19">
        <v>6</v>
      </c>
      <c r="B30" s="41" t="s">
        <v>143</v>
      </c>
      <c r="C30" s="21">
        <v>28</v>
      </c>
      <c r="D30" s="5"/>
      <c r="E30" s="15"/>
      <c r="F30" s="5"/>
      <c r="G30" s="20" t="s">
        <v>195</v>
      </c>
      <c r="H30" s="5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2">
        <v>1</v>
      </c>
      <c r="AJ30" t="s">
        <v>126</v>
      </c>
    </row>
    <row r="31" spans="1:37" s="10" customFormat="1" x14ac:dyDescent="0.3">
      <c r="A31" s="21"/>
      <c r="B31" s="92"/>
      <c r="C31" s="21">
        <v>29</v>
      </c>
      <c r="D31" s="15"/>
      <c r="E31" s="15"/>
      <c r="F31" s="24"/>
      <c r="G31" s="15"/>
      <c r="H31" s="15"/>
      <c r="I31" s="15"/>
      <c r="J31" s="15"/>
      <c r="K31" s="24"/>
      <c r="L31" s="15"/>
      <c r="M31" s="24"/>
      <c r="N31" s="20" t="s">
        <v>197</v>
      </c>
      <c r="O31" s="24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34"/>
      <c r="AK31" s="87"/>
    </row>
    <row r="32" spans="1:37" s="10" customFormat="1" x14ac:dyDescent="0.3">
      <c r="A32" s="21"/>
      <c r="B32" s="92"/>
      <c r="C32" s="21">
        <v>30</v>
      </c>
      <c r="D32" s="15"/>
      <c r="E32" s="15"/>
      <c r="F32" s="15"/>
      <c r="G32" s="15"/>
      <c r="H32" s="15"/>
      <c r="I32" s="15"/>
      <c r="J32" s="15"/>
      <c r="K32" s="15"/>
      <c r="L32" s="15"/>
      <c r="M32" s="24"/>
      <c r="N32" s="15"/>
      <c r="O32" s="15"/>
      <c r="P32" s="15"/>
      <c r="Q32" s="15"/>
      <c r="R32" s="24"/>
      <c r="S32" s="15"/>
      <c r="T32" s="24"/>
      <c r="U32" s="24"/>
      <c r="V32" s="20" t="s">
        <v>196</v>
      </c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34"/>
      <c r="AK32" s="87"/>
    </row>
    <row r="33" spans="1:37" s="10" customFormat="1" x14ac:dyDescent="0.3">
      <c r="A33" s="21"/>
      <c r="B33" s="92"/>
      <c r="C33" s="21">
        <v>31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24"/>
      <c r="U33" s="15"/>
      <c r="V33" s="15"/>
      <c r="W33" s="15"/>
      <c r="X33" s="15"/>
      <c r="Y33" s="24"/>
      <c r="Z33" s="15"/>
      <c r="AA33" s="24"/>
      <c r="AB33" s="20" t="s">
        <v>199</v>
      </c>
      <c r="AC33" s="24"/>
      <c r="AD33" s="15"/>
      <c r="AE33" s="15"/>
      <c r="AF33" s="15"/>
      <c r="AG33" s="15"/>
      <c r="AH33" s="15"/>
      <c r="AI33" s="34"/>
      <c r="AK33" s="87" t="s">
        <v>235</v>
      </c>
    </row>
    <row r="34" spans="1:37" x14ac:dyDescent="0.3">
      <c r="A34" s="19">
        <v>7</v>
      </c>
      <c r="B34" s="41" t="s">
        <v>134</v>
      </c>
      <c r="C34" s="19">
        <v>27</v>
      </c>
      <c r="D34" s="176" t="s">
        <v>288</v>
      </c>
      <c r="E34" s="176"/>
      <c r="F34" s="176"/>
      <c r="G34" s="176"/>
      <c r="H34" s="176"/>
      <c r="I34" s="5"/>
      <c r="J34" s="5"/>
      <c r="K34" s="5"/>
      <c r="L34" s="5"/>
      <c r="M34" s="5"/>
      <c r="N34" s="5"/>
      <c r="O34" s="5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2">
        <v>6</v>
      </c>
      <c r="AJ34" t="s">
        <v>122</v>
      </c>
    </row>
    <row r="35" spans="1:37" x14ac:dyDescent="0.3">
      <c r="A35" s="19"/>
      <c r="B35" s="41"/>
      <c r="C35" s="19">
        <v>28</v>
      </c>
      <c r="D35" s="5"/>
      <c r="E35" s="5"/>
      <c r="F35" s="5"/>
      <c r="G35" s="5"/>
      <c r="H35" s="5"/>
      <c r="I35" s="5"/>
      <c r="J35" s="176" t="s">
        <v>195</v>
      </c>
      <c r="K35" s="177"/>
      <c r="L35" s="177"/>
      <c r="M35" s="177"/>
      <c r="N35" s="177"/>
      <c r="O35" s="177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7" x14ac:dyDescent="0.3">
      <c r="A36" s="19"/>
      <c r="B36" s="41"/>
      <c r="C36" s="19">
        <v>29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4"/>
      <c r="Q36" s="176" t="s">
        <v>197</v>
      </c>
      <c r="R36" s="176"/>
      <c r="S36" s="176"/>
      <c r="T36" s="176"/>
      <c r="U36" s="176"/>
      <c r="V36" s="176"/>
      <c r="W36" s="176"/>
      <c r="X36" s="176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7" x14ac:dyDescent="0.3">
      <c r="A37" s="19"/>
      <c r="B37" s="41"/>
      <c r="C37" s="19">
        <v>30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4"/>
      <c r="P37" s="14"/>
      <c r="Q37" s="14"/>
      <c r="R37" s="14"/>
      <c r="S37" s="14"/>
      <c r="T37" s="14"/>
      <c r="U37" s="14"/>
      <c r="V37" s="14"/>
      <c r="W37" s="14"/>
      <c r="X37" s="176" t="s">
        <v>196</v>
      </c>
      <c r="Y37" s="177"/>
      <c r="Z37" s="177"/>
      <c r="AA37" s="177"/>
      <c r="AB37" s="177"/>
      <c r="AC37" s="177"/>
      <c r="AD37" s="14"/>
      <c r="AE37" s="14"/>
      <c r="AF37" s="14"/>
      <c r="AG37" s="14"/>
      <c r="AH37" s="14"/>
    </row>
    <row r="38" spans="1:37" x14ac:dyDescent="0.3">
      <c r="A38" s="19"/>
      <c r="B38" s="41"/>
      <c r="C38" s="19">
        <v>31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4"/>
      <c r="P38" s="14"/>
      <c r="Q38" s="14"/>
      <c r="R38" s="14"/>
      <c r="S38" s="14"/>
      <c r="T38" s="14"/>
      <c r="U38" s="14"/>
      <c r="V38" s="14"/>
      <c r="W38" s="14"/>
      <c r="X38" s="5"/>
      <c r="Y38" s="5"/>
      <c r="Z38" s="5"/>
      <c r="AA38" s="14"/>
      <c r="AB38" s="14"/>
      <c r="AC38" s="14"/>
      <c r="AD38" s="14"/>
      <c r="AE38" s="176" t="s">
        <v>199</v>
      </c>
      <c r="AF38" s="176"/>
      <c r="AG38" s="176"/>
      <c r="AH38" s="176"/>
      <c r="AK38" s="90">
        <v>44806</v>
      </c>
    </row>
    <row r="39" spans="1:37" x14ac:dyDescent="0.3">
      <c r="A39" s="19">
        <v>8</v>
      </c>
      <c r="B39" s="41" t="s">
        <v>147</v>
      </c>
      <c r="C39" s="19">
        <v>14</v>
      </c>
      <c r="D39" s="5"/>
      <c r="E39" s="5"/>
      <c r="F39" s="5"/>
      <c r="G39" s="5"/>
      <c r="H39" s="5"/>
      <c r="I39" s="5"/>
      <c r="J39" s="212" t="s">
        <v>180</v>
      </c>
      <c r="K39" s="212"/>
      <c r="L39" s="212"/>
      <c r="M39" s="212"/>
      <c r="N39" s="212"/>
      <c r="O39" s="212"/>
      <c r="P39" s="212"/>
      <c r="Q39" s="212"/>
      <c r="R39" s="5"/>
      <c r="S39" s="5"/>
      <c r="T39" s="5"/>
      <c r="U39" s="5"/>
      <c r="V39" s="5"/>
      <c r="W39" s="5"/>
      <c r="X39" s="5"/>
      <c r="Y39" s="5"/>
      <c r="Z39" s="5"/>
      <c r="AA39" s="5"/>
      <c r="AB39" s="14"/>
      <c r="AC39" s="14"/>
      <c r="AD39" s="14"/>
      <c r="AE39" s="14"/>
      <c r="AF39" s="14"/>
      <c r="AG39" s="14"/>
      <c r="AH39" s="14"/>
      <c r="AI39" s="12">
        <v>7</v>
      </c>
      <c r="AJ39" t="s">
        <v>122</v>
      </c>
    </row>
    <row r="40" spans="1:37" x14ac:dyDescent="0.3">
      <c r="A40" s="19"/>
      <c r="B40" s="41"/>
      <c r="C40" s="19">
        <v>15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12" t="s">
        <v>181</v>
      </c>
      <c r="Y40" s="212"/>
      <c r="Z40" s="212"/>
      <c r="AA40" s="212"/>
      <c r="AB40" s="212"/>
      <c r="AC40" s="212"/>
      <c r="AD40" s="212"/>
      <c r="AE40" s="212"/>
      <c r="AF40" s="14"/>
      <c r="AG40" s="14"/>
      <c r="AH40" s="14"/>
    </row>
    <row r="41" spans="1:37" x14ac:dyDescent="0.3">
      <c r="A41" s="19">
        <v>9</v>
      </c>
      <c r="B41" s="41" t="s">
        <v>137</v>
      </c>
      <c r="C41" s="19">
        <v>8</v>
      </c>
      <c r="D41" s="5"/>
      <c r="E41" s="18"/>
      <c r="F41" s="18"/>
      <c r="G41" s="18"/>
      <c r="H41" s="18"/>
      <c r="I41" s="18"/>
      <c r="J41" s="18"/>
      <c r="K41" s="18"/>
      <c r="L41" s="18"/>
      <c r="M41" s="5"/>
      <c r="N41" s="5"/>
      <c r="O41" s="5"/>
      <c r="P41" s="5"/>
      <c r="Q41" s="5"/>
      <c r="R41" s="227" t="s">
        <v>174</v>
      </c>
      <c r="S41" s="220"/>
      <c r="T41" s="220"/>
      <c r="U41" s="220"/>
      <c r="V41" s="220"/>
      <c r="W41" s="220"/>
      <c r="X41" s="220"/>
      <c r="Y41" s="220"/>
      <c r="Z41" s="220"/>
      <c r="AA41" s="220"/>
      <c r="AB41" s="5"/>
      <c r="AC41" s="5"/>
      <c r="AD41" s="5"/>
      <c r="AE41" s="5"/>
      <c r="AF41" s="5"/>
      <c r="AG41" s="14"/>
      <c r="AH41" s="5"/>
    </row>
    <row r="42" spans="1:37" x14ac:dyDescent="0.3">
      <c r="A42" s="19">
        <v>10</v>
      </c>
      <c r="B42" s="41" t="s">
        <v>135</v>
      </c>
      <c r="C42" s="19">
        <v>8</v>
      </c>
      <c r="D42" s="5"/>
      <c r="E42" s="5"/>
      <c r="F42" s="5"/>
      <c r="G42" s="5"/>
      <c r="H42" s="5"/>
      <c r="I42" s="5"/>
      <c r="J42" s="5"/>
      <c r="K42" s="5"/>
      <c r="L42" s="5"/>
      <c r="M42" s="14"/>
      <c r="N42" s="14"/>
      <c r="O42" s="14"/>
      <c r="P42" s="14"/>
      <c r="Q42" s="216" t="s">
        <v>174</v>
      </c>
      <c r="R42" s="216"/>
      <c r="S42" s="216"/>
      <c r="T42" s="216"/>
      <c r="U42" s="216"/>
      <c r="V42" s="14"/>
      <c r="W42" s="14"/>
      <c r="X42" s="14"/>
      <c r="Y42" s="14"/>
      <c r="Z42" s="14"/>
      <c r="AA42" s="14"/>
      <c r="AB42" s="14"/>
      <c r="AC42" s="14"/>
      <c r="AD42" s="14"/>
      <c r="AE42" s="5"/>
      <c r="AF42" s="5"/>
      <c r="AG42" s="5"/>
      <c r="AH42" s="5"/>
      <c r="AI42" s="12">
        <v>4</v>
      </c>
      <c r="AJ42" t="s">
        <v>122</v>
      </c>
    </row>
    <row r="43" spans="1:37" x14ac:dyDescent="0.3">
      <c r="A43" s="19">
        <v>11</v>
      </c>
      <c r="B43" s="41" t="s">
        <v>136</v>
      </c>
      <c r="C43" s="19">
        <v>8</v>
      </c>
      <c r="D43" s="18"/>
      <c r="E43" s="18"/>
      <c r="F43" s="18"/>
      <c r="G43" s="18"/>
      <c r="H43" s="18"/>
      <c r="I43" s="18"/>
      <c r="J43" s="18"/>
      <c r="K43" s="18"/>
      <c r="L43" s="18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1" t="s">
        <v>174</v>
      </c>
      <c r="Y43" s="201"/>
      <c r="Z43" s="201"/>
      <c r="AA43" s="201"/>
      <c r="AB43" s="201"/>
      <c r="AC43" s="201"/>
      <c r="AD43" s="201"/>
      <c r="AE43" s="201"/>
      <c r="AF43" s="201"/>
      <c r="AG43" s="14"/>
      <c r="AH43" s="5"/>
      <c r="AI43" s="12">
        <v>8</v>
      </c>
      <c r="AJ43" t="s">
        <v>122</v>
      </c>
    </row>
    <row r="44" spans="1:37" x14ac:dyDescent="0.3">
      <c r="A44" s="19">
        <v>12</v>
      </c>
      <c r="B44" s="41" t="s">
        <v>138</v>
      </c>
      <c r="C44" s="19">
        <v>14</v>
      </c>
      <c r="D44" s="5"/>
      <c r="E44" s="5"/>
      <c r="F44" s="5"/>
      <c r="G44" s="5"/>
      <c r="H44" s="5"/>
      <c r="I44" s="5"/>
      <c r="J44" s="209" t="s">
        <v>180</v>
      </c>
      <c r="K44" s="193"/>
      <c r="L44" s="193"/>
      <c r="M44" s="193"/>
      <c r="N44" s="193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2">
        <v>5</v>
      </c>
      <c r="AJ44" t="s">
        <v>122</v>
      </c>
    </row>
    <row r="45" spans="1:37" s="10" customFormat="1" x14ac:dyDescent="0.3">
      <c r="A45" s="21"/>
      <c r="B45" s="92"/>
      <c r="C45" s="21">
        <v>15</v>
      </c>
      <c r="D45" s="15"/>
      <c r="E45" s="15"/>
      <c r="F45" s="15"/>
      <c r="G45" s="15"/>
      <c r="H45" s="15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15"/>
      <c r="V45" s="15"/>
      <c r="W45" s="15"/>
      <c r="X45" s="193" t="s">
        <v>181</v>
      </c>
      <c r="Y45" s="193"/>
      <c r="Z45" s="193"/>
      <c r="AA45" s="193"/>
      <c r="AB45" s="193"/>
      <c r="AC45" s="15"/>
      <c r="AD45" s="15"/>
      <c r="AE45" s="15"/>
      <c r="AF45" s="15"/>
      <c r="AG45" s="15"/>
      <c r="AH45" s="15"/>
      <c r="AI45" s="34"/>
      <c r="AK45" s="87"/>
    </row>
    <row r="46" spans="1:37" s="10" customFormat="1" x14ac:dyDescent="0.3">
      <c r="A46" s="19">
        <v>13</v>
      </c>
      <c r="B46" s="41" t="s">
        <v>139</v>
      </c>
      <c r="C46" s="21">
        <v>13</v>
      </c>
      <c r="D46" s="210" t="s">
        <v>179</v>
      </c>
      <c r="E46" s="180"/>
      <c r="F46" s="15"/>
      <c r="G46" s="15"/>
      <c r="H46" s="15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34"/>
      <c r="AK46" s="87"/>
    </row>
    <row r="47" spans="1:37" x14ac:dyDescent="0.3">
      <c r="A47" s="5"/>
      <c r="B47" s="5"/>
      <c r="C47" s="19">
        <v>14</v>
      </c>
      <c r="D47" s="5"/>
      <c r="E47" s="5"/>
      <c r="F47" s="5"/>
      <c r="G47" s="5"/>
      <c r="H47" s="5"/>
      <c r="I47" s="5"/>
      <c r="J47" s="5"/>
      <c r="K47" s="5"/>
      <c r="L47" s="15"/>
      <c r="M47" s="15"/>
      <c r="N47" s="15"/>
      <c r="O47" s="14"/>
      <c r="P47" s="14"/>
      <c r="Q47" s="180" t="s">
        <v>180</v>
      </c>
      <c r="R47" s="180"/>
      <c r="S47" s="180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2">
        <v>3</v>
      </c>
      <c r="AJ47" t="s">
        <v>122</v>
      </c>
    </row>
    <row r="48" spans="1:37" x14ac:dyDescent="0.3">
      <c r="A48" s="19"/>
      <c r="B48" s="41"/>
      <c r="C48" s="21">
        <v>15</v>
      </c>
      <c r="D48" s="18"/>
      <c r="E48" s="15"/>
      <c r="F48" s="15"/>
      <c r="G48" s="15"/>
      <c r="H48" s="14"/>
      <c r="I48" s="5"/>
      <c r="J48" s="5"/>
      <c r="K48" s="5"/>
      <c r="L48" s="5"/>
      <c r="M48" s="5"/>
      <c r="N48" s="5"/>
      <c r="O48" s="5"/>
      <c r="P48" s="5"/>
      <c r="Q48" s="5"/>
      <c r="R48" s="5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80" t="s">
        <v>181</v>
      </c>
      <c r="AF48" s="180"/>
      <c r="AG48" s="180"/>
      <c r="AH48" s="14"/>
    </row>
    <row r="49" spans="1:37" x14ac:dyDescent="0.3">
      <c r="A49" s="19">
        <v>14</v>
      </c>
      <c r="B49" s="41" t="s">
        <v>140</v>
      </c>
      <c r="C49" s="19">
        <v>12</v>
      </c>
      <c r="D49" s="178" t="s">
        <v>178</v>
      </c>
      <c r="E49" s="179"/>
      <c r="F49" s="179"/>
      <c r="G49" s="179"/>
      <c r="H49" s="5"/>
      <c r="I49" s="5"/>
      <c r="J49" s="5"/>
      <c r="K49" s="5"/>
      <c r="L49" s="5"/>
      <c r="M49" s="5"/>
      <c r="N49" s="15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2">
        <v>5</v>
      </c>
      <c r="AJ49" t="s">
        <v>122</v>
      </c>
    </row>
    <row r="50" spans="1:37" s="10" customFormat="1" x14ac:dyDescent="0.3">
      <c r="A50" s="21"/>
      <c r="B50" s="92"/>
      <c r="C50" s="21">
        <v>13</v>
      </c>
      <c r="D50" s="15"/>
      <c r="E50" s="15"/>
      <c r="F50" s="15"/>
      <c r="G50" s="15"/>
      <c r="H50" s="15"/>
      <c r="I50" s="24"/>
      <c r="J50" s="24"/>
      <c r="K50" s="24"/>
      <c r="L50" s="24"/>
      <c r="M50" s="24"/>
      <c r="N50" s="24"/>
      <c r="O50" s="24"/>
      <c r="P50" s="24"/>
      <c r="Q50" s="178" t="s">
        <v>179</v>
      </c>
      <c r="R50" s="179"/>
      <c r="S50" s="179"/>
      <c r="T50" s="179"/>
      <c r="U50" s="179"/>
      <c r="V50" s="179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34"/>
      <c r="AK50" s="87"/>
    </row>
    <row r="51" spans="1:37" s="10" customFormat="1" x14ac:dyDescent="0.3">
      <c r="A51" s="21"/>
      <c r="B51" s="92"/>
      <c r="C51" s="21">
        <v>14</v>
      </c>
      <c r="D51" s="15"/>
      <c r="E51" s="15"/>
      <c r="F51" s="15"/>
      <c r="G51" s="15"/>
      <c r="H51" s="15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78" t="s">
        <v>180</v>
      </c>
      <c r="AF51" s="179"/>
      <c r="AG51" s="179"/>
      <c r="AH51" s="179"/>
      <c r="AI51" s="34"/>
      <c r="AK51" s="89">
        <v>44805</v>
      </c>
    </row>
    <row r="52" spans="1:37" x14ac:dyDescent="0.3">
      <c r="A52" s="19">
        <v>15</v>
      </c>
      <c r="B52" s="41" t="s">
        <v>141</v>
      </c>
      <c r="C52" s="19">
        <v>12</v>
      </c>
      <c r="D52" s="18"/>
      <c r="E52" s="18"/>
      <c r="F52" s="5"/>
      <c r="G52" s="5"/>
      <c r="H52" s="5"/>
      <c r="I52" s="5"/>
      <c r="J52" s="5"/>
      <c r="K52" s="5"/>
      <c r="L52" s="213" t="s">
        <v>179</v>
      </c>
      <c r="M52" s="213"/>
      <c r="N52" s="213"/>
      <c r="O52" s="213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2">
        <v>4</v>
      </c>
      <c r="AJ52" t="s">
        <v>124</v>
      </c>
    </row>
    <row r="53" spans="1:37" s="10" customFormat="1" x14ac:dyDescent="0.3">
      <c r="A53" s="21"/>
      <c r="B53" s="92"/>
      <c r="C53" s="21">
        <v>13</v>
      </c>
      <c r="D53" s="15"/>
      <c r="E53" s="15"/>
      <c r="F53" s="15"/>
      <c r="G53" s="15"/>
      <c r="H53" s="15"/>
      <c r="I53" s="15"/>
      <c r="J53" s="15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15"/>
      <c r="W53" s="15"/>
      <c r="X53" s="15"/>
      <c r="Y53" s="15"/>
      <c r="Z53" s="213" t="s">
        <v>180</v>
      </c>
      <c r="AA53" s="213"/>
      <c r="AB53" s="213"/>
      <c r="AC53" s="213"/>
      <c r="AD53" s="15"/>
      <c r="AE53" s="15"/>
      <c r="AF53" s="15"/>
      <c r="AG53" s="15"/>
      <c r="AH53" s="15"/>
      <c r="AI53" s="34"/>
      <c r="AK53" s="87"/>
    </row>
    <row r="54" spans="1:37" x14ac:dyDescent="0.3">
      <c r="A54" s="19">
        <v>16</v>
      </c>
      <c r="B54" s="41" t="s">
        <v>144</v>
      </c>
      <c r="C54" s="19">
        <v>13</v>
      </c>
      <c r="D54" s="218" t="s">
        <v>179</v>
      </c>
      <c r="E54" s="192"/>
      <c r="F54" s="5"/>
      <c r="G54" s="5"/>
      <c r="H54" s="5"/>
      <c r="I54" s="5"/>
      <c r="J54" s="5"/>
      <c r="K54" s="5"/>
      <c r="L54" s="14"/>
      <c r="M54" s="14"/>
      <c r="N54" s="14"/>
      <c r="O54" s="14"/>
      <c r="P54" s="14"/>
      <c r="Q54" s="5"/>
      <c r="R54" s="5"/>
      <c r="S54" s="5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2">
        <v>3</v>
      </c>
      <c r="AJ54" t="s">
        <v>122</v>
      </c>
    </row>
    <row r="55" spans="1:37" x14ac:dyDescent="0.3">
      <c r="A55" s="19"/>
      <c r="B55" s="41"/>
      <c r="C55" s="19">
        <v>14</v>
      </c>
      <c r="D55" s="5"/>
      <c r="E55" s="5"/>
      <c r="F55" s="5"/>
      <c r="G55" s="5"/>
      <c r="H55" s="5"/>
      <c r="I55" s="5"/>
      <c r="J55" s="5"/>
      <c r="K55" s="5"/>
      <c r="L55" s="14"/>
      <c r="M55" s="14"/>
      <c r="N55" s="14"/>
      <c r="O55" s="14"/>
      <c r="P55" s="14"/>
      <c r="Q55" s="218" t="s">
        <v>180</v>
      </c>
      <c r="R55" s="192"/>
      <c r="S55" s="192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5"/>
      <c r="AF55" s="5"/>
      <c r="AG55" s="5"/>
      <c r="AH55" s="14"/>
    </row>
    <row r="56" spans="1:37" x14ac:dyDescent="0.3">
      <c r="A56" s="19"/>
      <c r="B56" s="41"/>
      <c r="C56" s="19">
        <v>15</v>
      </c>
      <c r="D56" s="5"/>
      <c r="E56" s="5"/>
      <c r="F56" s="5"/>
      <c r="G56" s="5"/>
      <c r="H56" s="5"/>
      <c r="I56" s="5"/>
      <c r="J56" s="5"/>
      <c r="K56" s="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218" t="s">
        <v>181</v>
      </c>
      <c r="AF56" s="192"/>
      <c r="AG56" s="192"/>
      <c r="AH56" s="14"/>
    </row>
    <row r="57" spans="1:37" x14ac:dyDescent="0.3">
      <c r="A57" s="19">
        <v>17</v>
      </c>
      <c r="B57" s="41" t="s">
        <v>146</v>
      </c>
      <c r="C57" s="19">
        <v>14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68" t="s">
        <v>180</v>
      </c>
      <c r="R57" s="168"/>
      <c r="S57" s="168"/>
      <c r="T57" s="168"/>
      <c r="U57" s="168"/>
      <c r="V57" s="14"/>
      <c r="W57" s="14"/>
      <c r="X57" s="5"/>
      <c r="Y57" s="5"/>
      <c r="Z57" s="14"/>
      <c r="AA57" s="14"/>
      <c r="AB57" s="14"/>
      <c r="AC57" s="14"/>
      <c r="AD57" s="14"/>
      <c r="AE57" s="5"/>
      <c r="AF57" s="5"/>
      <c r="AG57" s="14"/>
      <c r="AH57" s="14"/>
      <c r="AI57" s="12">
        <v>4</v>
      </c>
      <c r="AJ57" t="s">
        <v>122</v>
      </c>
    </row>
    <row r="58" spans="1:37" s="10" customFormat="1" x14ac:dyDescent="0.3">
      <c r="A58" s="21"/>
      <c r="B58" s="92"/>
      <c r="C58" s="21">
        <v>15</v>
      </c>
      <c r="D58" s="15"/>
      <c r="E58" s="15"/>
      <c r="F58" s="15"/>
      <c r="G58" s="15"/>
      <c r="H58" s="15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15"/>
      <c r="U58" s="15"/>
      <c r="V58" s="15"/>
      <c r="W58" s="15"/>
      <c r="X58" s="24"/>
      <c r="Y58" s="24"/>
      <c r="Z58" s="15"/>
      <c r="AA58" s="15"/>
      <c r="AB58" s="15"/>
      <c r="AC58" s="15"/>
      <c r="AD58" s="15"/>
      <c r="AE58" s="168" t="s">
        <v>181</v>
      </c>
      <c r="AF58" s="169"/>
      <c r="AG58" s="169"/>
      <c r="AH58" s="169"/>
      <c r="AI58" s="34"/>
      <c r="AK58" s="87"/>
    </row>
    <row r="59" spans="1:37" x14ac:dyDescent="0.3">
      <c r="A59" s="19">
        <v>18</v>
      </c>
      <c r="B59" s="41" t="s">
        <v>148</v>
      </c>
      <c r="C59" s="21">
        <v>8</v>
      </c>
      <c r="D59" s="14"/>
      <c r="E59" s="14"/>
      <c r="F59" s="14"/>
      <c r="G59" s="14"/>
      <c r="H59" s="14"/>
      <c r="I59" s="5"/>
      <c r="J59" s="14"/>
      <c r="K59" s="14"/>
      <c r="L59" s="14"/>
      <c r="M59" s="14"/>
      <c r="N59" s="14"/>
      <c r="O59" s="14"/>
      <c r="P59" s="14"/>
      <c r="Q59" s="98" t="s">
        <v>174</v>
      </c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2">
        <v>1</v>
      </c>
      <c r="AJ59" t="s">
        <v>122</v>
      </c>
    </row>
    <row r="60" spans="1:37" x14ac:dyDescent="0.3">
      <c r="A60" s="19">
        <v>19</v>
      </c>
      <c r="B60" s="41" t="s">
        <v>149</v>
      </c>
      <c r="C60" s="19">
        <v>8</v>
      </c>
      <c r="D60" s="15"/>
      <c r="E60" s="15"/>
      <c r="F60" s="15"/>
      <c r="G60" s="15"/>
      <c r="H60" s="5"/>
      <c r="I60" s="5"/>
      <c r="J60" s="5"/>
      <c r="K60" s="5"/>
      <c r="L60" s="15"/>
      <c r="M60" s="15"/>
      <c r="N60" s="15"/>
      <c r="O60" s="15"/>
      <c r="P60" s="15"/>
      <c r="Q60" s="14"/>
      <c r="R60" s="215" t="s">
        <v>174</v>
      </c>
      <c r="S60" s="203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4"/>
      <c r="AG60" s="14"/>
      <c r="AH60" s="14"/>
      <c r="AI60" s="12">
        <v>2</v>
      </c>
      <c r="AJ60" t="s">
        <v>123</v>
      </c>
    </row>
    <row r="61" spans="1:37" x14ac:dyDescent="0.3">
      <c r="A61" s="19">
        <v>20</v>
      </c>
      <c r="B61" s="41" t="s">
        <v>150</v>
      </c>
      <c r="C61" s="19">
        <v>14</v>
      </c>
      <c r="D61" s="5"/>
      <c r="E61" s="5"/>
      <c r="F61" s="5"/>
      <c r="G61" s="5"/>
      <c r="H61" s="5"/>
      <c r="I61" s="5"/>
      <c r="J61" s="205" t="s">
        <v>180</v>
      </c>
      <c r="K61" s="175"/>
      <c r="L61" s="175"/>
      <c r="M61" s="175"/>
      <c r="N61" s="17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4"/>
      <c r="AG61" s="14"/>
      <c r="AH61" s="14"/>
      <c r="AI61" s="12">
        <v>5</v>
      </c>
      <c r="AJ61" t="s">
        <v>122</v>
      </c>
    </row>
    <row r="62" spans="1:37" x14ac:dyDescent="0.3">
      <c r="A62" s="19"/>
      <c r="B62" s="41"/>
      <c r="C62" s="19">
        <v>15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205" t="s">
        <v>181</v>
      </c>
      <c r="Y62" s="175"/>
      <c r="Z62" s="175"/>
      <c r="AA62" s="175"/>
      <c r="AB62" s="175"/>
      <c r="AC62" s="15"/>
      <c r="AD62" s="15"/>
      <c r="AE62" s="15"/>
      <c r="AF62" s="14"/>
      <c r="AG62" s="14"/>
      <c r="AH62" s="14"/>
    </row>
    <row r="63" spans="1:37" x14ac:dyDescent="0.3">
      <c r="A63" s="19">
        <v>21</v>
      </c>
      <c r="B63" s="41" t="s">
        <v>151</v>
      </c>
      <c r="C63" s="21">
        <v>7</v>
      </c>
      <c r="D63" s="170" t="s">
        <v>236</v>
      </c>
      <c r="E63" s="170"/>
      <c r="F63" s="170"/>
      <c r="G63" s="15"/>
      <c r="H63" s="15"/>
      <c r="I63" s="24"/>
      <c r="J63" s="24"/>
      <c r="K63" s="24"/>
      <c r="L63" s="24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4"/>
      <c r="AG63" s="14"/>
      <c r="AH63" s="14"/>
      <c r="AI63" s="12">
        <v>4</v>
      </c>
      <c r="AJ63" t="s">
        <v>122</v>
      </c>
    </row>
    <row r="64" spans="1:37" x14ac:dyDescent="0.3">
      <c r="A64" s="19"/>
      <c r="B64" s="41"/>
      <c r="C64" s="21">
        <v>8</v>
      </c>
      <c r="D64" s="5"/>
      <c r="E64" s="5"/>
      <c r="F64" s="5"/>
      <c r="G64" s="15"/>
      <c r="H64" s="15"/>
      <c r="I64" s="24"/>
      <c r="J64" s="24"/>
      <c r="K64" s="24"/>
      <c r="L64" s="24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70" t="s">
        <v>174</v>
      </c>
      <c r="AF64" s="170"/>
      <c r="AG64" s="170"/>
      <c r="AH64" s="170"/>
    </row>
    <row r="65" spans="1:37" x14ac:dyDescent="0.3">
      <c r="A65" s="19">
        <v>22</v>
      </c>
      <c r="B65" s="22" t="s">
        <v>152</v>
      </c>
      <c r="C65" s="19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15"/>
      <c r="X65" s="24"/>
      <c r="Y65" s="24"/>
      <c r="Z65" s="24"/>
      <c r="AA65" s="24"/>
      <c r="AB65" s="24"/>
      <c r="AC65" s="15"/>
      <c r="AD65" s="15"/>
      <c r="AE65" s="24"/>
      <c r="AF65" s="5"/>
      <c r="AG65" s="5"/>
      <c r="AH65" s="5"/>
      <c r="AI65" s="12" t="s">
        <v>153</v>
      </c>
    </row>
    <row r="66" spans="1:37" x14ac:dyDescent="0.3">
      <c r="A66" s="19">
        <v>23</v>
      </c>
      <c r="B66" s="22" t="s">
        <v>154</v>
      </c>
      <c r="C66" s="19">
        <v>8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204" t="s">
        <v>198</v>
      </c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4"/>
      <c r="AG66" s="24"/>
      <c r="AH66" s="24"/>
      <c r="AI66" s="12" t="s">
        <v>155</v>
      </c>
      <c r="AJ66" t="s">
        <v>122</v>
      </c>
    </row>
    <row r="67" spans="1:37" x14ac:dyDescent="0.3">
      <c r="A67" s="19">
        <v>24</v>
      </c>
      <c r="B67" s="22" t="s">
        <v>156</v>
      </c>
      <c r="C67" s="19">
        <v>7</v>
      </c>
      <c r="D67" s="167" t="s">
        <v>173</v>
      </c>
      <c r="E67" s="167"/>
      <c r="F67" s="167"/>
      <c r="G67" s="167"/>
      <c r="H67" s="167"/>
      <c r="I67" s="167"/>
      <c r="J67" s="167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2" t="s">
        <v>157</v>
      </c>
      <c r="AJ67" t="s">
        <v>122</v>
      </c>
    </row>
    <row r="68" spans="1:37" x14ac:dyDescent="0.3">
      <c r="A68" s="19"/>
      <c r="B68" s="22"/>
      <c r="C68" s="19">
        <v>8</v>
      </c>
      <c r="D68" s="18"/>
      <c r="E68" s="18"/>
      <c r="F68" s="18"/>
      <c r="G68" s="18"/>
      <c r="H68" s="18"/>
      <c r="I68" s="18"/>
      <c r="J68" s="219" t="s">
        <v>174</v>
      </c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K68" s="90">
        <v>44815</v>
      </c>
    </row>
    <row r="69" spans="1:37" x14ac:dyDescent="0.3">
      <c r="A69" s="19">
        <v>25</v>
      </c>
      <c r="B69" s="22" t="s">
        <v>158</v>
      </c>
      <c r="C69" s="19">
        <v>7</v>
      </c>
      <c r="D69" s="167" t="s">
        <v>173</v>
      </c>
      <c r="E69" s="167"/>
      <c r="F69" s="167"/>
      <c r="G69" s="167"/>
      <c r="H69" s="167"/>
      <c r="I69" s="167"/>
      <c r="J69" s="167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2" t="s">
        <v>157</v>
      </c>
      <c r="AJ69" t="s">
        <v>122</v>
      </c>
    </row>
    <row r="70" spans="1:37" x14ac:dyDescent="0.3">
      <c r="A70" s="19"/>
      <c r="B70" s="22"/>
      <c r="C70" s="19">
        <v>8</v>
      </c>
      <c r="D70" s="18"/>
      <c r="E70" s="18"/>
      <c r="F70" s="18"/>
      <c r="G70" s="18"/>
      <c r="H70" s="18"/>
      <c r="I70" s="18"/>
      <c r="J70" s="219" t="s">
        <v>174</v>
      </c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K70" s="90">
        <v>44815</v>
      </c>
    </row>
    <row r="71" spans="1:37" x14ac:dyDescent="0.3">
      <c r="A71" s="19">
        <v>26</v>
      </c>
      <c r="B71" s="22" t="s">
        <v>159</v>
      </c>
      <c r="C71" s="19">
        <v>8</v>
      </c>
      <c r="D71" s="18"/>
      <c r="E71" s="18"/>
      <c r="F71" s="18"/>
      <c r="G71" s="18"/>
      <c r="H71" s="18"/>
      <c r="I71" s="18"/>
      <c r="J71" s="217" t="s">
        <v>174</v>
      </c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12" t="s">
        <v>160</v>
      </c>
      <c r="AJ71" t="s">
        <v>122</v>
      </c>
      <c r="AK71" s="90">
        <v>44808</v>
      </c>
    </row>
    <row r="72" spans="1:37" x14ac:dyDescent="0.3">
      <c r="A72" s="19">
        <v>27</v>
      </c>
      <c r="B72" s="22" t="s">
        <v>161</v>
      </c>
      <c r="C72" s="19">
        <v>8</v>
      </c>
      <c r="D72" s="18"/>
      <c r="E72" s="18"/>
      <c r="F72" s="18"/>
      <c r="G72" s="18"/>
      <c r="H72" s="18"/>
      <c r="I72" s="18"/>
      <c r="J72" s="217" t="s">
        <v>174</v>
      </c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12" t="s">
        <v>160</v>
      </c>
      <c r="AJ72" t="s">
        <v>122</v>
      </c>
      <c r="AK72" s="90">
        <v>44809</v>
      </c>
    </row>
    <row r="73" spans="1:37" x14ac:dyDescent="0.3">
      <c r="A73" s="19">
        <v>28</v>
      </c>
      <c r="B73" s="22" t="s">
        <v>162</v>
      </c>
      <c r="C73" s="21"/>
      <c r="D73" s="18"/>
      <c r="E73" s="15"/>
      <c r="F73" s="15"/>
      <c r="G73" s="15"/>
      <c r="H73" s="15"/>
      <c r="I73" s="5"/>
      <c r="J73" s="5"/>
      <c r="K73" s="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2">
        <v>3</v>
      </c>
      <c r="AJ73" t="s">
        <v>122</v>
      </c>
    </row>
    <row r="74" spans="1:37" x14ac:dyDescent="0.3">
      <c r="A74" s="19">
        <v>29</v>
      </c>
      <c r="B74" s="22" t="s">
        <v>163</v>
      </c>
      <c r="C74" s="19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2" t="s">
        <v>153</v>
      </c>
    </row>
    <row r="75" spans="1:37" s="12" customFormat="1" x14ac:dyDescent="0.3">
      <c r="A75" s="23"/>
      <c r="B75" s="14" t="s">
        <v>164</v>
      </c>
      <c r="C75" s="14">
        <f>SUM(C4:C74)</f>
        <v>1397</v>
      </c>
      <c r="D75" s="14">
        <f t="shared" ref="D75:V75" si="0">SUM(D4:D65)</f>
        <v>0</v>
      </c>
      <c r="E75" s="14">
        <f t="shared" si="0"/>
        <v>0</v>
      </c>
      <c r="F75" s="14">
        <f t="shared" si="0"/>
        <v>0</v>
      </c>
      <c r="G75" s="14">
        <f t="shared" si="0"/>
        <v>0</v>
      </c>
      <c r="H75" s="14">
        <f t="shared" si="0"/>
        <v>0</v>
      </c>
      <c r="I75" s="14">
        <f t="shared" si="0"/>
        <v>0</v>
      </c>
      <c r="J75" s="14">
        <f t="shared" si="0"/>
        <v>0</v>
      </c>
      <c r="K75" s="14">
        <f t="shared" si="0"/>
        <v>0</v>
      </c>
      <c r="L75" s="14">
        <f t="shared" si="0"/>
        <v>0</v>
      </c>
      <c r="M75" s="14">
        <f t="shared" si="0"/>
        <v>0</v>
      </c>
      <c r="N75" s="14">
        <f t="shared" si="0"/>
        <v>0</v>
      </c>
      <c r="O75" s="14">
        <f t="shared" si="0"/>
        <v>0</v>
      </c>
      <c r="P75" s="14">
        <f t="shared" si="0"/>
        <v>0</v>
      </c>
      <c r="Q75" s="14">
        <f t="shared" si="0"/>
        <v>0</v>
      </c>
      <c r="R75" s="14">
        <f t="shared" si="0"/>
        <v>0</v>
      </c>
      <c r="S75" s="14">
        <f t="shared" si="0"/>
        <v>0</v>
      </c>
      <c r="T75" s="14">
        <f t="shared" si="0"/>
        <v>0</v>
      </c>
      <c r="U75" s="14">
        <f t="shared" si="0"/>
        <v>0</v>
      </c>
      <c r="V75" s="14">
        <f t="shared" si="0"/>
        <v>0</v>
      </c>
      <c r="W75" s="14">
        <f>SUM(W4:W65)</f>
        <v>0</v>
      </c>
      <c r="X75" s="14">
        <f>SUM(X4:X65)</f>
        <v>0</v>
      </c>
      <c r="Y75" s="14">
        <f>SUM(Y4:Y65)</f>
        <v>0</v>
      </c>
      <c r="Z75" s="14">
        <f>SUM(Z4:Z65)</f>
        <v>0</v>
      </c>
      <c r="AA75" s="14">
        <f>SUM(AA4:AA65)</f>
        <v>0</v>
      </c>
      <c r="AB75" s="14">
        <f>SUM(AB4:AB65)</f>
        <v>0</v>
      </c>
      <c r="AC75" s="14">
        <f>SUM(AC4:AC65)</f>
        <v>0</v>
      </c>
      <c r="AD75" s="14">
        <f>SUM(AD4:AD65)</f>
        <v>0</v>
      </c>
      <c r="AE75" s="14">
        <f>SUM(AE4:AE65)</f>
        <v>0</v>
      </c>
      <c r="AF75" s="14">
        <f>SUM(AF4:AF65)</f>
        <v>0</v>
      </c>
      <c r="AG75" s="14">
        <f>SUM(AG4:AG65)</f>
        <v>0</v>
      </c>
      <c r="AH75" s="14"/>
      <c r="AJ75"/>
      <c r="AK75" s="93"/>
    </row>
    <row r="78" spans="1:37" s="12" customFormat="1" x14ac:dyDescent="0.3">
      <c r="D78"/>
      <c r="E78"/>
      <c r="F78"/>
      <c r="R78" s="25"/>
      <c r="S78" s="25"/>
      <c r="T78" s="25"/>
      <c r="U78" s="25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25"/>
      <c r="AH78" s="25"/>
      <c r="AJ78"/>
      <c r="AK78" s="93"/>
    </row>
    <row r="79" spans="1:37" s="12" customFormat="1" x14ac:dyDescent="0.3">
      <c r="D79"/>
      <c r="E79"/>
      <c r="F79"/>
      <c r="R79"/>
      <c r="S79"/>
      <c r="T79" s="25"/>
      <c r="U79" s="25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/>
      <c r="AH79"/>
      <c r="AJ79"/>
      <c r="AK79" s="93"/>
    </row>
    <row r="80" spans="1:37" s="12" customFormat="1" x14ac:dyDescent="0.3">
      <c r="D80"/>
      <c r="E80"/>
      <c r="F80"/>
      <c r="R80"/>
      <c r="S80"/>
      <c r="T80" s="25"/>
      <c r="U80" s="25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/>
      <c r="AH80"/>
      <c r="AJ80"/>
      <c r="AK80" s="93"/>
    </row>
    <row r="81" spans="4:37" s="12" customFormat="1" x14ac:dyDescent="0.3">
      <c r="D81"/>
      <c r="E81"/>
      <c r="F81"/>
      <c r="R81" s="27"/>
      <c r="S81" s="27"/>
      <c r="T81" s="27"/>
      <c r="U81" s="27"/>
      <c r="V81" s="28"/>
      <c r="W81" s="28"/>
      <c r="X81" s="28"/>
      <c r="Y81" s="26"/>
      <c r="Z81" s="26"/>
      <c r="AA81" s="26"/>
      <c r="AB81" s="26"/>
      <c r="AC81" s="26"/>
      <c r="AD81" s="26"/>
      <c r="AE81" s="26"/>
      <c r="AF81" s="26"/>
      <c r="AG81" s="27"/>
      <c r="AH81" s="27"/>
      <c r="AJ81"/>
      <c r="AK81" s="93"/>
    </row>
    <row r="82" spans="4:37" s="12" customFormat="1" x14ac:dyDescent="0.3">
      <c r="D82"/>
      <c r="E82"/>
      <c r="F82"/>
      <c r="R82" s="27"/>
      <c r="S82" s="27"/>
      <c r="T82" s="27"/>
      <c r="U82" s="27"/>
      <c r="V82" s="28"/>
      <c r="W82" s="28"/>
      <c r="X82" s="28"/>
      <c r="Y82" s="26"/>
      <c r="Z82" s="26"/>
      <c r="AA82" s="26"/>
      <c r="AB82" s="26"/>
      <c r="AC82" s="26"/>
      <c r="AD82" s="26"/>
      <c r="AE82" s="26"/>
      <c r="AF82" s="26"/>
      <c r="AG82" s="27"/>
      <c r="AH82" s="27"/>
      <c r="AJ82"/>
      <c r="AK82" s="93"/>
    </row>
    <row r="83" spans="4:37" s="12" customFormat="1" x14ac:dyDescent="0.3">
      <c r="D83"/>
      <c r="E83"/>
      <c r="F83"/>
      <c r="R83" s="25"/>
      <c r="S83" s="25"/>
      <c r="T83" s="25"/>
      <c r="U83" s="25"/>
      <c r="V83" s="28"/>
      <c r="W83" s="28"/>
      <c r="X83" s="28"/>
      <c r="Y83" s="28"/>
      <c r="Z83" s="30"/>
      <c r="AA83" s="30"/>
      <c r="AB83" s="30"/>
      <c r="AC83" s="30"/>
      <c r="AD83" s="30"/>
      <c r="AE83" s="30"/>
      <c r="AF83" s="30"/>
      <c r="AG83" s="25"/>
      <c r="AH83" s="25"/>
      <c r="AJ83"/>
      <c r="AK83" s="93"/>
    </row>
    <row r="84" spans="4:37" s="12" customFormat="1" x14ac:dyDescent="0.3">
      <c r="D84"/>
      <c r="E84"/>
      <c r="F84"/>
      <c r="R84" s="25"/>
      <c r="S84" s="25"/>
      <c r="T84" s="25"/>
      <c r="U84" s="25"/>
      <c r="V84" s="160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25"/>
      <c r="AH84" s="25"/>
      <c r="AJ84"/>
      <c r="AK84" s="93"/>
    </row>
    <row r="85" spans="4:37" s="12" customFormat="1" x14ac:dyDescent="0.3">
      <c r="D85"/>
      <c r="E85"/>
      <c r="F85"/>
      <c r="R85" s="25"/>
      <c r="S85" s="25"/>
      <c r="T85" s="25"/>
      <c r="U85" s="25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25"/>
      <c r="AH85" s="25"/>
      <c r="AJ85"/>
      <c r="AK85" s="93"/>
    </row>
    <row r="86" spans="4:37" s="12" customFormat="1" x14ac:dyDescent="0.3">
      <c r="D86"/>
      <c r="E86"/>
      <c r="F86"/>
      <c r="R86" s="25"/>
      <c r="S86" s="25"/>
      <c r="T86" s="25"/>
      <c r="U86" s="25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25"/>
      <c r="AH86" s="25"/>
      <c r="AJ86"/>
      <c r="AK86" s="93"/>
    </row>
  </sheetData>
  <mergeCells count="70">
    <mergeCell ref="J70:AH70"/>
    <mergeCell ref="D63:F63"/>
    <mergeCell ref="AE64:AH64"/>
    <mergeCell ref="Q57:U57"/>
    <mergeCell ref="J44:N44"/>
    <mergeCell ref="X43:AF43"/>
    <mergeCell ref="AE58:AH58"/>
    <mergeCell ref="J39:Q39"/>
    <mergeCell ref="AE51:AH51"/>
    <mergeCell ref="AE56:AG56"/>
    <mergeCell ref="L52:O52"/>
    <mergeCell ref="Z53:AC53"/>
    <mergeCell ref="Q55:S55"/>
    <mergeCell ref="Q42:U42"/>
    <mergeCell ref="V86:AF86"/>
    <mergeCell ref="V78:AF78"/>
    <mergeCell ref="V79:AF79"/>
    <mergeCell ref="V84:AF84"/>
    <mergeCell ref="V85:AF85"/>
    <mergeCell ref="J71:AH71"/>
    <mergeCell ref="J72:AH72"/>
    <mergeCell ref="Q66:AE66"/>
    <mergeCell ref="D49:G49"/>
    <mergeCell ref="X45:AB45"/>
    <mergeCell ref="Q47:S47"/>
    <mergeCell ref="AE48:AG48"/>
    <mergeCell ref="Q50:V50"/>
    <mergeCell ref="D46:E46"/>
    <mergeCell ref="R60:S60"/>
    <mergeCell ref="X62:AB62"/>
    <mergeCell ref="J61:N61"/>
    <mergeCell ref="D54:E54"/>
    <mergeCell ref="D67:J67"/>
    <mergeCell ref="D69:J69"/>
    <mergeCell ref="J68:AH68"/>
    <mergeCell ref="J6:S6"/>
    <mergeCell ref="Q7:AA7"/>
    <mergeCell ref="A1:AH1"/>
    <mergeCell ref="D4:E4"/>
    <mergeCell ref="D5:L5"/>
    <mergeCell ref="A2:A3"/>
    <mergeCell ref="B2:B3"/>
    <mergeCell ref="C2:C3"/>
    <mergeCell ref="X8:AG8"/>
    <mergeCell ref="AE9:AH9"/>
    <mergeCell ref="E15:G15"/>
    <mergeCell ref="L16:N16"/>
    <mergeCell ref="Q22:V22"/>
    <mergeCell ref="S17:V17"/>
    <mergeCell ref="Z18:AB18"/>
    <mergeCell ref="D20:G20"/>
    <mergeCell ref="J21:N21"/>
    <mergeCell ref="F10:G10"/>
    <mergeCell ref="U12:V12"/>
    <mergeCell ref="AB13:AC13"/>
    <mergeCell ref="J26:M26"/>
    <mergeCell ref="Q27:U27"/>
    <mergeCell ref="X28:AA28"/>
    <mergeCell ref="AE29:AH29"/>
    <mergeCell ref="J35:O35"/>
    <mergeCell ref="X37:AC37"/>
    <mergeCell ref="R41:AA41"/>
    <mergeCell ref="D34:H34"/>
    <mergeCell ref="Q36:X36"/>
    <mergeCell ref="AE38:AH38"/>
    <mergeCell ref="X40:AE40"/>
    <mergeCell ref="AG19:AH19"/>
    <mergeCell ref="D25:F25"/>
    <mergeCell ref="AE24:AH24"/>
    <mergeCell ref="X23:AB23"/>
  </mergeCells>
  <pageMargins left="0.7" right="0.7" top="0.75" bottom="0.75" header="0.3" footer="0.3"/>
  <pageSetup paperSize="5" scale="75" orientation="landscape" r:id="rId1"/>
  <rowBreaks count="1" manualBreakCount="1">
    <brk id="48" max="33" man="1"/>
  </rowBreaks>
  <colBreaks count="1" manualBreakCount="1">
    <brk id="3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83"/>
  <sheetViews>
    <sheetView view="pageBreakPreview" zoomScale="85" zoomScaleNormal="100" zoomScaleSheetLayoutView="85" workbookViewId="0">
      <pane xSplit="3" ySplit="3" topLeftCell="D49" activePane="bottomRight" state="frozen"/>
      <selection activeCell="Z27" sqref="Z27"/>
      <selection pane="topRight" activeCell="Z27" sqref="Z27"/>
      <selection pane="bottomLeft" activeCell="Z27" sqref="Z27"/>
      <selection pane="bottomRight" activeCell="D4" sqref="D4:AG69"/>
    </sheetView>
  </sheetViews>
  <sheetFormatPr defaultColWidth="11" defaultRowHeight="15.6" x14ac:dyDescent="0.3"/>
  <cols>
    <col min="1" max="1" width="6.69921875" style="12" customWidth="1"/>
    <col min="2" max="2" width="13.3984375" style="12" customWidth="1"/>
    <col min="3" max="3" width="9.69921875" style="12" customWidth="1"/>
    <col min="4" max="33" width="4.5" customWidth="1"/>
    <col min="34" max="34" width="11" style="12"/>
    <col min="36" max="36" width="11" style="86"/>
  </cols>
  <sheetData>
    <row r="1" spans="1:36" ht="17.399999999999999" x14ac:dyDescent="0.3">
      <c r="A1" s="214" t="s">
        <v>223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6" ht="48" customHeight="1" x14ac:dyDescent="0.3">
      <c r="A2" s="190" t="s">
        <v>3</v>
      </c>
      <c r="B2" s="190" t="s">
        <v>118</v>
      </c>
      <c r="C2" s="190" t="s">
        <v>119</v>
      </c>
      <c r="D2" s="13" t="s">
        <v>126</v>
      </c>
      <c r="E2" s="13" t="s">
        <v>120</v>
      </c>
      <c r="F2" s="13" t="s">
        <v>121</v>
      </c>
      <c r="G2" s="13" t="s">
        <v>122</v>
      </c>
      <c r="H2" s="13" t="s">
        <v>123</v>
      </c>
      <c r="I2" s="13" t="s">
        <v>124</v>
      </c>
      <c r="J2" s="13" t="s">
        <v>125</v>
      </c>
      <c r="K2" s="13" t="s">
        <v>126</v>
      </c>
      <c r="L2" s="13" t="s">
        <v>120</v>
      </c>
      <c r="M2" s="13" t="s">
        <v>121</v>
      </c>
      <c r="N2" s="13" t="s">
        <v>122</v>
      </c>
      <c r="O2" s="13" t="s">
        <v>123</v>
      </c>
      <c r="P2" s="13" t="s">
        <v>124</v>
      </c>
      <c r="Q2" s="13" t="s">
        <v>125</v>
      </c>
      <c r="R2" s="13" t="s">
        <v>126</v>
      </c>
      <c r="S2" s="13" t="s">
        <v>120</v>
      </c>
      <c r="T2" s="13" t="s">
        <v>121</v>
      </c>
      <c r="U2" s="13" t="s">
        <v>122</v>
      </c>
      <c r="V2" s="13" t="s">
        <v>123</v>
      </c>
      <c r="W2" s="13" t="s">
        <v>124</v>
      </c>
      <c r="X2" s="13" t="s">
        <v>125</v>
      </c>
      <c r="Y2" s="13" t="s">
        <v>126</v>
      </c>
      <c r="Z2" s="13" t="s">
        <v>120</v>
      </c>
      <c r="AA2" s="13" t="s">
        <v>121</v>
      </c>
      <c r="AB2" s="13" t="s">
        <v>122</v>
      </c>
      <c r="AC2" s="13" t="s">
        <v>123</v>
      </c>
      <c r="AD2" s="13" t="s">
        <v>124</v>
      </c>
      <c r="AE2" s="13" t="s">
        <v>125</v>
      </c>
      <c r="AF2" s="13" t="s">
        <v>126</v>
      </c>
      <c r="AG2" s="13" t="s">
        <v>120</v>
      </c>
      <c r="AH2" s="36" t="s">
        <v>127</v>
      </c>
    </row>
    <row r="3" spans="1:36" x14ac:dyDescent="0.3">
      <c r="A3" s="191"/>
      <c r="B3" s="191"/>
      <c r="C3" s="191"/>
      <c r="D3" s="37">
        <v>1</v>
      </c>
      <c r="E3" s="37">
        <v>2</v>
      </c>
      <c r="F3" s="91">
        <v>3</v>
      </c>
      <c r="G3" s="37">
        <v>4</v>
      </c>
      <c r="H3" s="37">
        <v>5</v>
      </c>
      <c r="I3" s="37">
        <v>6</v>
      </c>
      <c r="J3" s="37">
        <v>7</v>
      </c>
      <c r="K3" s="37">
        <v>8</v>
      </c>
      <c r="L3" s="37">
        <v>9</v>
      </c>
      <c r="M3" s="91">
        <v>10</v>
      </c>
      <c r="N3" s="37">
        <v>11</v>
      </c>
      <c r="O3" s="37">
        <v>12</v>
      </c>
      <c r="P3" s="37">
        <v>13</v>
      </c>
      <c r="Q3" s="37">
        <v>14</v>
      </c>
      <c r="R3" s="37">
        <v>15</v>
      </c>
      <c r="S3" s="37">
        <v>16</v>
      </c>
      <c r="T3" s="91">
        <v>17</v>
      </c>
      <c r="U3" s="37">
        <v>18</v>
      </c>
      <c r="V3" s="37">
        <v>19</v>
      </c>
      <c r="W3" s="37">
        <v>20</v>
      </c>
      <c r="X3" s="37">
        <v>21</v>
      </c>
      <c r="Y3" s="37">
        <v>22</v>
      </c>
      <c r="Z3" s="37">
        <v>23</v>
      </c>
      <c r="AA3" s="91">
        <v>24</v>
      </c>
      <c r="AB3" s="37">
        <v>25</v>
      </c>
      <c r="AC3" s="37">
        <v>26</v>
      </c>
      <c r="AD3" s="37">
        <v>27</v>
      </c>
      <c r="AE3" s="91">
        <v>28</v>
      </c>
      <c r="AF3" s="37">
        <v>29</v>
      </c>
      <c r="AG3" s="37">
        <v>30</v>
      </c>
      <c r="AH3" s="33"/>
    </row>
    <row r="4" spans="1:36" x14ac:dyDescent="0.3">
      <c r="A4" s="19">
        <v>1</v>
      </c>
      <c r="B4" s="41" t="s">
        <v>128</v>
      </c>
      <c r="C4" s="19">
        <v>31</v>
      </c>
      <c r="D4" s="184" t="s">
        <v>199</v>
      </c>
      <c r="E4" s="184"/>
      <c r="F4" s="184"/>
      <c r="G4" s="184"/>
      <c r="H4" s="184"/>
      <c r="I4" s="184"/>
      <c r="J4" s="17"/>
      <c r="K4" s="17"/>
      <c r="L4" s="17"/>
      <c r="M4" s="17"/>
      <c r="N4" s="17"/>
      <c r="O4" s="17"/>
      <c r="P4" s="17"/>
      <c r="Q4" s="17"/>
      <c r="R4" s="17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2">
        <v>9</v>
      </c>
      <c r="AI4" t="s">
        <v>122</v>
      </c>
    </row>
    <row r="5" spans="1:36" x14ac:dyDescent="0.3">
      <c r="A5" s="19"/>
      <c r="B5" s="41"/>
      <c r="C5" s="19">
        <v>32</v>
      </c>
      <c r="D5" s="5"/>
      <c r="E5" s="5"/>
      <c r="F5" s="5"/>
      <c r="G5" s="184" t="s">
        <v>200</v>
      </c>
      <c r="H5" s="184"/>
      <c r="I5" s="184"/>
      <c r="J5" s="184"/>
      <c r="K5" s="184"/>
      <c r="L5" s="184"/>
      <c r="M5" s="184"/>
      <c r="N5" s="184"/>
      <c r="O5" s="184"/>
      <c r="P5" s="184"/>
      <c r="Q5" s="5"/>
      <c r="R5" s="5"/>
      <c r="S5" s="5"/>
      <c r="T5" s="5"/>
      <c r="U5" s="5"/>
      <c r="V5" s="5"/>
      <c r="W5" s="5"/>
      <c r="X5" s="5"/>
      <c r="Y5" s="5"/>
      <c r="Z5" s="14"/>
      <c r="AA5" s="14"/>
      <c r="AB5" s="14"/>
      <c r="AC5" s="14"/>
      <c r="AD5" s="14"/>
      <c r="AE5" s="14"/>
      <c r="AF5" s="14"/>
      <c r="AG5" s="14"/>
    </row>
    <row r="6" spans="1:36" x14ac:dyDescent="0.3">
      <c r="A6" s="19"/>
      <c r="B6" s="41"/>
      <c r="C6" s="21">
        <v>33</v>
      </c>
      <c r="D6" s="5"/>
      <c r="E6" s="5"/>
      <c r="F6" s="5"/>
      <c r="G6" s="5"/>
      <c r="H6" s="5"/>
      <c r="I6" s="5"/>
      <c r="J6" s="5"/>
      <c r="K6" s="5"/>
      <c r="L6" s="5"/>
      <c r="M6" s="5"/>
      <c r="N6" s="184" t="s">
        <v>201</v>
      </c>
      <c r="O6" s="184"/>
      <c r="P6" s="184"/>
      <c r="Q6" s="184"/>
      <c r="R6" s="184"/>
      <c r="S6" s="184"/>
      <c r="T6" s="184"/>
      <c r="U6" s="184"/>
      <c r="V6" s="184"/>
      <c r="W6" s="184"/>
      <c r="X6" s="5"/>
      <c r="Y6" s="5"/>
      <c r="Z6" s="5"/>
      <c r="AA6" s="5"/>
      <c r="AB6" s="5"/>
      <c r="AC6" s="5"/>
      <c r="AD6" s="5"/>
      <c r="AE6" s="5"/>
      <c r="AF6" s="17"/>
      <c r="AG6" s="14"/>
    </row>
    <row r="7" spans="1:36" s="10" customFormat="1" x14ac:dyDescent="0.3">
      <c r="A7" s="21"/>
      <c r="B7" s="92"/>
      <c r="C7" s="21">
        <v>34</v>
      </c>
      <c r="D7" s="15"/>
      <c r="E7" s="15"/>
      <c r="F7" s="15"/>
      <c r="G7" s="15"/>
      <c r="H7" s="15"/>
      <c r="I7" s="24"/>
      <c r="J7" s="24"/>
      <c r="K7" s="24"/>
      <c r="L7" s="24"/>
      <c r="M7" s="24"/>
      <c r="N7" s="24"/>
      <c r="O7" s="24"/>
      <c r="P7" s="24"/>
      <c r="Q7" s="24"/>
      <c r="R7" s="17"/>
      <c r="S7" s="17"/>
      <c r="T7" s="17"/>
      <c r="U7" s="184" t="s">
        <v>202</v>
      </c>
      <c r="V7" s="184"/>
      <c r="W7" s="184"/>
      <c r="X7" s="184"/>
      <c r="Y7" s="184"/>
      <c r="Z7" s="184"/>
      <c r="AA7" s="184"/>
      <c r="AB7" s="184"/>
      <c r="AC7" s="184"/>
      <c r="AD7" s="184"/>
      <c r="AE7" s="24"/>
      <c r="AF7" s="24"/>
      <c r="AG7" s="24"/>
      <c r="AH7" s="34"/>
      <c r="AJ7" s="87"/>
    </row>
    <row r="8" spans="1:36" s="10" customFormat="1" x14ac:dyDescent="0.3">
      <c r="A8" s="21"/>
      <c r="B8" s="92"/>
      <c r="C8" s="21">
        <v>35</v>
      </c>
      <c r="D8" s="15"/>
      <c r="E8" s="15"/>
      <c r="F8" s="15"/>
      <c r="G8" s="15"/>
      <c r="H8" s="15"/>
      <c r="I8" s="24"/>
      <c r="J8" s="24"/>
      <c r="K8" s="24"/>
      <c r="L8" s="24"/>
      <c r="M8" s="24"/>
      <c r="N8" s="24"/>
      <c r="O8" s="24"/>
      <c r="P8" s="24"/>
      <c r="Q8" s="24"/>
      <c r="R8" s="17"/>
      <c r="S8" s="17"/>
      <c r="T8" s="17"/>
      <c r="U8" s="17"/>
      <c r="V8" s="17"/>
      <c r="W8" s="17"/>
      <c r="X8" s="17"/>
      <c r="Y8" s="17"/>
      <c r="Z8" s="17"/>
      <c r="AA8" s="17"/>
      <c r="AB8" s="200" t="s">
        <v>203</v>
      </c>
      <c r="AC8" s="184"/>
      <c r="AD8" s="184"/>
      <c r="AE8" s="184"/>
      <c r="AF8" s="184"/>
      <c r="AG8" s="184"/>
      <c r="AH8" s="34"/>
      <c r="AJ8" s="87" t="s">
        <v>265</v>
      </c>
    </row>
    <row r="9" spans="1:36" s="10" customFormat="1" x14ac:dyDescent="0.3">
      <c r="A9" s="19">
        <v>2</v>
      </c>
      <c r="B9" s="41" t="s">
        <v>145</v>
      </c>
      <c r="C9" s="21">
        <v>32</v>
      </c>
      <c r="D9" s="143" t="s">
        <v>200</v>
      </c>
      <c r="E9" s="15"/>
      <c r="F9" s="15"/>
      <c r="G9" s="15"/>
      <c r="H9" s="15"/>
      <c r="I9" s="24"/>
      <c r="J9" s="24"/>
      <c r="K9" s="24"/>
      <c r="L9" s="24"/>
      <c r="M9" s="24"/>
      <c r="N9" s="24"/>
      <c r="O9" s="24"/>
      <c r="P9" s="24"/>
      <c r="Q9" s="24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34"/>
      <c r="AJ9" s="87"/>
    </row>
    <row r="10" spans="1:36" s="10" customFormat="1" x14ac:dyDescent="0.3">
      <c r="A10" s="21"/>
      <c r="B10" s="92"/>
      <c r="C10" s="19">
        <v>33</v>
      </c>
      <c r="D10" s="15"/>
      <c r="E10" s="15"/>
      <c r="F10" s="15"/>
      <c r="G10" s="15"/>
      <c r="H10" s="15"/>
      <c r="I10" s="24"/>
      <c r="J10" s="201" t="s">
        <v>201</v>
      </c>
      <c r="K10" s="189"/>
      <c r="L10" s="24"/>
      <c r="M10" s="24"/>
      <c r="N10" s="24"/>
      <c r="O10" s="24"/>
      <c r="P10" s="24"/>
      <c r="Q10" s="24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34"/>
      <c r="AJ10" s="87"/>
    </row>
    <row r="11" spans="1:36" x14ac:dyDescent="0.3">
      <c r="C11" s="19">
        <v>34</v>
      </c>
      <c r="D11" s="5"/>
      <c r="E11" s="5"/>
      <c r="F11" s="15"/>
      <c r="G11" s="5"/>
      <c r="H11" s="5"/>
      <c r="I11" s="5"/>
      <c r="J11" s="5"/>
      <c r="K11" s="14"/>
      <c r="L11" s="14"/>
      <c r="M11" s="14"/>
      <c r="N11" s="14"/>
      <c r="O11" s="14"/>
      <c r="P11" s="14"/>
      <c r="Q11" s="201" t="s">
        <v>202</v>
      </c>
      <c r="R11" s="189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2">
        <v>2</v>
      </c>
      <c r="AI11" t="s">
        <v>122</v>
      </c>
    </row>
    <row r="12" spans="1:36" x14ac:dyDescent="0.3">
      <c r="A12" s="19"/>
      <c r="B12" s="41"/>
      <c r="C12" s="19">
        <v>35</v>
      </c>
      <c r="D12" s="15"/>
      <c r="E12" s="15"/>
      <c r="F12" s="15"/>
      <c r="G12" s="15"/>
      <c r="H12" s="14"/>
      <c r="I12" s="5"/>
      <c r="J12" s="5"/>
      <c r="K12" s="5"/>
      <c r="L12" s="5"/>
      <c r="M12" s="14"/>
      <c r="N12" s="5"/>
      <c r="O12" s="5"/>
      <c r="P12" s="5"/>
      <c r="Q12" s="5"/>
      <c r="R12" s="14"/>
      <c r="S12" s="14"/>
      <c r="T12" s="14"/>
      <c r="U12" s="14"/>
      <c r="V12" s="14"/>
      <c r="W12" s="14"/>
      <c r="X12" s="201" t="s">
        <v>203</v>
      </c>
      <c r="Y12" s="189"/>
      <c r="Z12" s="14"/>
      <c r="AA12" s="14"/>
      <c r="AB12" s="14"/>
      <c r="AC12" s="14"/>
      <c r="AD12" s="14"/>
      <c r="AE12" s="14"/>
      <c r="AF12" s="14"/>
      <c r="AG12" s="14"/>
    </row>
    <row r="13" spans="1:36" s="10" customFormat="1" x14ac:dyDescent="0.3">
      <c r="A13" s="21"/>
      <c r="B13" s="92"/>
      <c r="C13" s="19">
        <v>36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4"/>
      <c r="Q13" s="24"/>
      <c r="R13" s="24"/>
      <c r="S13" s="24"/>
      <c r="T13" s="15"/>
      <c r="U13" s="24"/>
      <c r="V13" s="24"/>
      <c r="W13" s="24"/>
      <c r="X13" s="24"/>
      <c r="Y13" s="15"/>
      <c r="Z13" s="15"/>
      <c r="AA13" s="15"/>
      <c r="AB13" s="15"/>
      <c r="AC13" s="15"/>
      <c r="AD13" s="15"/>
      <c r="AE13" s="15"/>
      <c r="AF13" s="189" t="s">
        <v>204</v>
      </c>
      <c r="AG13" s="189"/>
      <c r="AH13" s="34"/>
      <c r="AJ13" s="87"/>
    </row>
    <row r="14" spans="1:36" x14ac:dyDescent="0.3">
      <c r="A14" s="19">
        <v>3</v>
      </c>
      <c r="B14" s="41" t="s">
        <v>132</v>
      </c>
      <c r="C14" s="19">
        <v>30</v>
      </c>
      <c r="D14" s="100" t="s">
        <v>196</v>
      </c>
      <c r="E14" s="5"/>
      <c r="F14" s="5"/>
      <c r="G14" s="5"/>
      <c r="H14" s="5"/>
      <c r="I14" s="5"/>
      <c r="J14" s="5"/>
      <c r="K14" s="5"/>
      <c r="L14" s="5"/>
      <c r="M14" s="14"/>
      <c r="N14" s="14"/>
      <c r="O14" s="14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4"/>
      <c r="AA14" s="18"/>
      <c r="AB14" s="15"/>
      <c r="AC14" s="18"/>
      <c r="AD14" s="18"/>
      <c r="AE14" s="18"/>
      <c r="AF14" s="18"/>
      <c r="AG14" s="14"/>
      <c r="AH14" s="12">
        <v>3</v>
      </c>
      <c r="AI14" t="s">
        <v>124</v>
      </c>
    </row>
    <row r="15" spans="1:36" x14ac:dyDescent="0.3">
      <c r="A15" s="19"/>
      <c r="B15" s="41"/>
      <c r="C15" s="19">
        <v>31</v>
      </c>
      <c r="D15" s="24"/>
      <c r="E15" s="24"/>
      <c r="F15" s="24"/>
      <c r="G15" s="15"/>
      <c r="H15" s="14"/>
      <c r="I15" s="211" t="s">
        <v>199</v>
      </c>
      <c r="J15" s="182"/>
      <c r="K15" s="182"/>
      <c r="L15" s="5"/>
      <c r="M15" s="5"/>
      <c r="N15" s="5"/>
      <c r="O15" s="5"/>
      <c r="P15" s="5"/>
      <c r="Q15" s="5"/>
      <c r="R15" s="5"/>
      <c r="S15" s="5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6" x14ac:dyDescent="0.3">
      <c r="A16" s="19"/>
      <c r="B16" s="41"/>
      <c r="C16" s="19">
        <v>32</v>
      </c>
      <c r="D16" s="15"/>
      <c r="E16" s="15"/>
      <c r="F16" s="15"/>
      <c r="G16" s="15"/>
      <c r="H16" s="14"/>
      <c r="I16" s="14"/>
      <c r="J16" s="14"/>
      <c r="K16" s="5"/>
      <c r="L16" s="5"/>
      <c r="M16" s="5"/>
      <c r="N16" s="14"/>
      <c r="O16" s="14"/>
      <c r="P16" s="211" t="s">
        <v>200</v>
      </c>
      <c r="Q16" s="182"/>
      <c r="R16" s="182"/>
      <c r="S16" s="5"/>
      <c r="T16" s="5"/>
      <c r="U16" s="5"/>
      <c r="V16" s="5"/>
      <c r="W16" s="5"/>
      <c r="X16" s="5"/>
      <c r="Y16" s="5"/>
      <c r="Z16" s="5"/>
      <c r="AA16" s="14"/>
      <c r="AB16" s="14"/>
      <c r="AC16" s="14"/>
      <c r="AD16" s="14"/>
      <c r="AE16" s="14"/>
      <c r="AF16" s="14"/>
      <c r="AG16" s="14"/>
    </row>
    <row r="17" spans="1:36" x14ac:dyDescent="0.3">
      <c r="A17" s="19"/>
      <c r="B17" s="41"/>
      <c r="C17" s="19">
        <v>33</v>
      </c>
      <c r="D17" s="15"/>
      <c r="E17" s="15"/>
      <c r="F17" s="15"/>
      <c r="G17" s="15"/>
      <c r="H17" s="14"/>
      <c r="I17" s="14"/>
      <c r="J17" s="14"/>
      <c r="K17" s="5"/>
      <c r="L17" s="5"/>
      <c r="M17" s="5"/>
      <c r="N17" s="14"/>
      <c r="O17" s="14"/>
      <c r="P17" s="14"/>
      <c r="Q17" s="14"/>
      <c r="R17" s="5"/>
      <c r="S17" s="5"/>
      <c r="T17" s="5"/>
      <c r="U17" s="5"/>
      <c r="V17" s="5"/>
      <c r="W17" s="211" t="s">
        <v>201</v>
      </c>
      <c r="X17" s="182"/>
      <c r="Y17" s="182"/>
      <c r="Z17" s="5"/>
      <c r="AA17" s="14"/>
      <c r="AB17" s="14"/>
      <c r="AC17" s="14"/>
      <c r="AD17" s="14"/>
      <c r="AE17" s="14"/>
      <c r="AF17" s="14"/>
      <c r="AG17" s="14"/>
    </row>
    <row r="18" spans="1:36" x14ac:dyDescent="0.3">
      <c r="A18" s="19">
        <v>4</v>
      </c>
      <c r="B18" s="41" t="s">
        <v>142</v>
      </c>
      <c r="C18" s="19">
        <v>32</v>
      </c>
      <c r="D18" s="106" t="s">
        <v>200</v>
      </c>
      <c r="E18" s="5"/>
      <c r="F18" s="5"/>
      <c r="G18" s="5"/>
      <c r="H18" s="5"/>
      <c r="I18" s="5"/>
      <c r="J18" s="5"/>
      <c r="K18" s="5"/>
      <c r="L18" s="5"/>
      <c r="M18" s="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2">
        <v>5</v>
      </c>
      <c r="AI18" t="s">
        <v>122</v>
      </c>
    </row>
    <row r="19" spans="1:36" s="10" customFormat="1" x14ac:dyDescent="0.3">
      <c r="A19" s="21"/>
      <c r="B19" s="92"/>
      <c r="C19" s="21">
        <v>33</v>
      </c>
      <c r="D19" s="15"/>
      <c r="E19" s="15"/>
      <c r="F19" s="15"/>
      <c r="G19" s="194" t="s">
        <v>201</v>
      </c>
      <c r="H19" s="185"/>
      <c r="I19" s="185"/>
      <c r="J19" s="185"/>
      <c r="K19" s="185"/>
      <c r="L19" s="24"/>
      <c r="M19" s="24"/>
      <c r="N19" s="24"/>
      <c r="O19" s="24"/>
      <c r="P19" s="24"/>
      <c r="Q19" s="24"/>
      <c r="R19" s="24"/>
      <c r="S19" s="24"/>
      <c r="T19" s="2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34"/>
      <c r="AJ19" s="87"/>
    </row>
    <row r="20" spans="1:36" s="10" customFormat="1" x14ac:dyDescent="0.3">
      <c r="A20" s="21"/>
      <c r="B20" s="92"/>
      <c r="C20" s="19">
        <v>34</v>
      </c>
      <c r="D20" s="15"/>
      <c r="E20" s="15"/>
      <c r="F20" s="15"/>
      <c r="G20" s="15"/>
      <c r="H20" s="15"/>
      <c r="I20" s="15"/>
      <c r="J20" s="15"/>
      <c r="K20" s="15"/>
      <c r="L20" s="15"/>
      <c r="M20" s="24"/>
      <c r="N20" s="194" t="s">
        <v>202</v>
      </c>
      <c r="O20" s="185"/>
      <c r="P20" s="185"/>
      <c r="Q20" s="185"/>
      <c r="R20" s="185"/>
      <c r="S20" s="24"/>
      <c r="T20" s="2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34"/>
      <c r="AJ20" s="87"/>
    </row>
    <row r="21" spans="1:36" s="10" customFormat="1" x14ac:dyDescent="0.3">
      <c r="A21" s="21"/>
      <c r="B21" s="92"/>
      <c r="C21" s="21">
        <v>35</v>
      </c>
      <c r="D21" s="15"/>
      <c r="E21" s="15"/>
      <c r="F21" s="15"/>
      <c r="G21" s="15"/>
      <c r="H21" s="15"/>
      <c r="I21" s="15"/>
      <c r="J21" s="15"/>
      <c r="K21" s="15"/>
      <c r="L21" s="15"/>
      <c r="M21" s="24"/>
      <c r="N21" s="24"/>
      <c r="O21" s="24"/>
      <c r="P21" s="24"/>
      <c r="Q21" s="24"/>
      <c r="R21" s="24"/>
      <c r="S21" s="24"/>
      <c r="T21" s="24"/>
      <c r="U21" s="194" t="s">
        <v>203</v>
      </c>
      <c r="V21" s="185"/>
      <c r="W21" s="185"/>
      <c r="X21" s="185"/>
      <c r="Y21" s="185"/>
      <c r="Z21" s="15"/>
      <c r="AA21" s="15"/>
      <c r="AB21" s="15"/>
      <c r="AC21" s="15"/>
      <c r="AD21" s="15"/>
      <c r="AE21" s="15"/>
      <c r="AF21" s="15"/>
      <c r="AG21" s="15"/>
      <c r="AH21" s="34"/>
      <c r="AJ21" s="87"/>
    </row>
    <row r="22" spans="1:36" s="10" customFormat="1" x14ac:dyDescent="0.3">
      <c r="A22" s="21"/>
      <c r="B22" s="92"/>
      <c r="C22" s="19">
        <v>36</v>
      </c>
      <c r="D22" s="15"/>
      <c r="E22" s="15"/>
      <c r="F22" s="15"/>
      <c r="G22" s="15"/>
      <c r="H22" s="15"/>
      <c r="I22" s="15"/>
      <c r="J22" s="1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7"/>
      <c r="AB22" s="194" t="s">
        <v>204</v>
      </c>
      <c r="AC22" s="185"/>
      <c r="AD22" s="185"/>
      <c r="AE22" s="185"/>
      <c r="AF22" s="185"/>
      <c r="AG22" s="185"/>
      <c r="AH22" s="34"/>
      <c r="AJ22" s="87"/>
    </row>
    <row r="23" spans="1:36" x14ac:dyDescent="0.3">
      <c r="A23" s="19">
        <v>5</v>
      </c>
      <c r="B23" s="41" t="s">
        <v>133</v>
      </c>
      <c r="C23" s="19">
        <v>33</v>
      </c>
      <c r="D23" s="5"/>
      <c r="E23" s="5"/>
      <c r="F23" s="5"/>
      <c r="G23" s="195" t="s">
        <v>201</v>
      </c>
      <c r="H23" s="181"/>
      <c r="I23" s="181"/>
      <c r="J23" s="181"/>
      <c r="K23" s="5"/>
      <c r="L23" s="5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2">
        <v>4</v>
      </c>
      <c r="AI23" t="s">
        <v>122</v>
      </c>
    </row>
    <row r="24" spans="1:36" x14ac:dyDescent="0.3">
      <c r="A24" s="19"/>
      <c r="B24" s="41"/>
      <c r="C24" s="19">
        <v>34</v>
      </c>
      <c r="D24" s="15"/>
      <c r="E24" s="15"/>
      <c r="F24" s="15"/>
      <c r="G24" s="15"/>
      <c r="H24" s="14"/>
      <c r="I24" s="5"/>
      <c r="J24" s="5"/>
      <c r="K24" s="5"/>
      <c r="L24" s="5"/>
      <c r="M24" s="5"/>
      <c r="N24" s="195" t="s">
        <v>202</v>
      </c>
      <c r="O24" s="181"/>
      <c r="P24" s="181"/>
      <c r="Q24" s="181"/>
      <c r="R24" s="5"/>
      <c r="S24" s="5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6" x14ac:dyDescent="0.3">
      <c r="A25" s="19"/>
      <c r="B25" s="41"/>
      <c r="C25" s="19">
        <v>35</v>
      </c>
      <c r="D25" s="15"/>
      <c r="E25" s="15"/>
      <c r="F25" s="15"/>
      <c r="G25" s="15"/>
      <c r="H25" s="14"/>
      <c r="I25" s="15"/>
      <c r="J25" s="15"/>
      <c r="K25" s="15"/>
      <c r="L25" s="15"/>
      <c r="M25" s="15"/>
      <c r="N25" s="15"/>
      <c r="O25" s="14"/>
      <c r="P25" s="5"/>
      <c r="Q25" s="5"/>
      <c r="R25" s="5"/>
      <c r="S25" s="5"/>
      <c r="T25" s="5"/>
      <c r="U25" s="195" t="s">
        <v>203</v>
      </c>
      <c r="V25" s="181"/>
      <c r="W25" s="181"/>
      <c r="X25" s="181"/>
      <c r="Y25" s="5"/>
      <c r="Z25" s="5"/>
      <c r="AA25" s="14"/>
      <c r="AB25" s="14"/>
      <c r="AC25" s="14"/>
      <c r="AD25" s="14"/>
      <c r="AE25" s="14"/>
      <c r="AF25" s="14"/>
      <c r="AG25" s="14"/>
    </row>
    <row r="26" spans="1:36" s="10" customFormat="1" x14ac:dyDescent="0.3">
      <c r="A26" s="21"/>
      <c r="B26" s="92"/>
      <c r="C26" s="19">
        <v>36</v>
      </c>
      <c r="D26" s="15"/>
      <c r="E26" s="15"/>
      <c r="F26" s="15"/>
      <c r="G26" s="15"/>
      <c r="H26" s="24"/>
      <c r="I26" s="24"/>
      <c r="J26" s="24"/>
      <c r="K26" s="24"/>
      <c r="L26" s="24"/>
      <c r="M26" s="24"/>
      <c r="N26" s="15"/>
      <c r="O26" s="15"/>
      <c r="P26" s="15"/>
      <c r="Q26" s="15"/>
      <c r="R26" s="15"/>
      <c r="S26" s="15"/>
      <c r="T26" s="15"/>
      <c r="U26" s="15"/>
      <c r="V26" s="15"/>
      <c r="W26" s="24"/>
      <c r="X26" s="24"/>
      <c r="Y26" s="24"/>
      <c r="Z26" s="24"/>
      <c r="AA26" s="24"/>
      <c r="AB26" s="195" t="s">
        <v>204</v>
      </c>
      <c r="AC26" s="181"/>
      <c r="AD26" s="181"/>
      <c r="AE26" s="181"/>
      <c r="AF26" s="181"/>
      <c r="AG26" s="24"/>
      <c r="AH26" s="34"/>
      <c r="AJ26" s="87"/>
    </row>
    <row r="27" spans="1:36" x14ac:dyDescent="0.3">
      <c r="A27" s="19">
        <v>6</v>
      </c>
      <c r="B27" s="41" t="s">
        <v>143</v>
      </c>
      <c r="C27" s="21">
        <v>32</v>
      </c>
      <c r="D27" s="111" t="s">
        <v>200</v>
      </c>
      <c r="E27" s="5"/>
      <c r="F27" s="5"/>
      <c r="G27" s="15"/>
      <c r="H27" s="5"/>
      <c r="I27" s="14"/>
      <c r="J27" s="14"/>
      <c r="K27" s="14"/>
      <c r="L27" s="14"/>
      <c r="M27" s="14"/>
      <c r="N27" s="14"/>
      <c r="O27" s="14"/>
      <c r="P27" s="14"/>
      <c r="Q27" s="14"/>
      <c r="R27" s="5"/>
      <c r="S27" s="5"/>
      <c r="T27" s="5"/>
      <c r="U27" s="5"/>
      <c r="V27" s="5"/>
      <c r="W27" s="5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2">
        <v>1</v>
      </c>
      <c r="AI27" t="s">
        <v>126</v>
      </c>
    </row>
    <row r="28" spans="1:36" s="10" customFormat="1" x14ac:dyDescent="0.3">
      <c r="A28" s="21"/>
      <c r="B28" s="92"/>
      <c r="C28" s="21">
        <v>33</v>
      </c>
      <c r="D28" s="15"/>
      <c r="E28" s="15"/>
      <c r="F28" s="24"/>
      <c r="G28" s="15"/>
      <c r="H28" s="15"/>
      <c r="I28" s="15"/>
      <c r="J28" s="15"/>
      <c r="K28" s="20" t="s">
        <v>201</v>
      </c>
      <c r="L28" s="24"/>
      <c r="M28" s="24"/>
      <c r="N28" s="15"/>
      <c r="O28" s="24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34"/>
      <c r="AJ28" s="87"/>
    </row>
    <row r="29" spans="1:36" s="10" customFormat="1" x14ac:dyDescent="0.3">
      <c r="A29" s="21"/>
      <c r="B29" s="92"/>
      <c r="C29" s="21">
        <v>34</v>
      </c>
      <c r="D29" s="15"/>
      <c r="E29" s="15"/>
      <c r="F29" s="15"/>
      <c r="G29" s="15"/>
      <c r="H29" s="15"/>
      <c r="I29" s="15"/>
      <c r="J29" s="15"/>
      <c r="K29" s="15"/>
      <c r="L29" s="15"/>
      <c r="M29" s="24"/>
      <c r="N29" s="15"/>
      <c r="O29" s="15"/>
      <c r="P29" s="15"/>
      <c r="Q29" s="15"/>
      <c r="R29" s="20" t="s">
        <v>202</v>
      </c>
      <c r="S29" s="24"/>
      <c r="T29" s="24"/>
      <c r="U29" s="15"/>
      <c r="V29" s="24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34"/>
      <c r="AJ29" s="87"/>
    </row>
    <row r="30" spans="1:36" s="10" customFormat="1" x14ac:dyDescent="0.3">
      <c r="A30" s="21"/>
      <c r="B30" s="92"/>
      <c r="C30" s="21">
        <v>35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24"/>
      <c r="U30" s="15"/>
      <c r="V30" s="15"/>
      <c r="W30" s="15"/>
      <c r="X30" s="15"/>
      <c r="Y30" s="94" t="s">
        <v>266</v>
      </c>
      <c r="Z30" s="24"/>
      <c r="AA30" s="24"/>
      <c r="AB30" s="15"/>
      <c r="AC30" s="24"/>
      <c r="AD30" s="15"/>
      <c r="AE30" s="15"/>
      <c r="AF30" s="15"/>
      <c r="AG30" s="15"/>
      <c r="AH30" s="34"/>
      <c r="AJ30" s="87"/>
    </row>
    <row r="31" spans="1:36" s="10" customFormat="1" x14ac:dyDescent="0.3">
      <c r="A31" s="21"/>
      <c r="B31" s="92"/>
      <c r="C31" s="21">
        <v>36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4"/>
      <c r="U31" s="15"/>
      <c r="V31" s="15"/>
      <c r="W31" s="15"/>
      <c r="X31" s="15"/>
      <c r="Y31" s="24"/>
      <c r="Z31" s="24"/>
      <c r="AA31" s="24"/>
      <c r="AB31" s="15"/>
      <c r="AC31" s="24"/>
      <c r="AD31" s="15"/>
      <c r="AE31" s="15"/>
      <c r="AF31" s="24"/>
      <c r="AG31" s="20" t="s">
        <v>292</v>
      </c>
      <c r="AH31" s="34"/>
      <c r="AJ31" s="87"/>
    </row>
    <row r="32" spans="1:36" x14ac:dyDescent="0.3">
      <c r="A32" s="19">
        <v>7</v>
      </c>
      <c r="B32" s="41" t="s">
        <v>134</v>
      </c>
      <c r="C32" s="19">
        <v>31</v>
      </c>
      <c r="D32" s="221" t="s">
        <v>199</v>
      </c>
      <c r="E32" s="221"/>
      <c r="F32" s="5"/>
      <c r="G32" s="5"/>
      <c r="H32" s="5"/>
      <c r="I32" s="5"/>
      <c r="J32" s="5"/>
      <c r="K32" s="5"/>
      <c r="L32" s="5"/>
      <c r="M32" s="5"/>
      <c r="N32" s="5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2">
        <v>6</v>
      </c>
      <c r="AI32" t="s">
        <v>122</v>
      </c>
    </row>
    <row r="33" spans="1:36" x14ac:dyDescent="0.3">
      <c r="A33" s="19"/>
      <c r="B33" s="41"/>
      <c r="C33" s="19">
        <v>32</v>
      </c>
      <c r="D33" s="5"/>
      <c r="E33" s="5"/>
      <c r="F33" s="5"/>
      <c r="G33" s="176" t="s">
        <v>200</v>
      </c>
      <c r="H33" s="176"/>
      <c r="I33" s="176"/>
      <c r="J33" s="176"/>
      <c r="K33" s="176"/>
      <c r="L33" s="176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6" x14ac:dyDescent="0.3">
      <c r="A34" s="19"/>
      <c r="B34" s="41"/>
      <c r="C34" s="19">
        <v>33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176" t="s">
        <v>201</v>
      </c>
      <c r="O34" s="176"/>
      <c r="P34" s="176"/>
      <c r="Q34" s="176"/>
      <c r="R34" s="176"/>
      <c r="S34" s="176"/>
      <c r="T34" s="5"/>
      <c r="U34" s="5"/>
      <c r="V34" s="5"/>
      <c r="W34" s="5"/>
      <c r="X34" s="5"/>
      <c r="Y34" s="5"/>
      <c r="Z34" s="5"/>
      <c r="AA34" s="5"/>
      <c r="AB34" s="5"/>
      <c r="AC34" s="14"/>
      <c r="AD34" s="14"/>
      <c r="AE34" s="14"/>
      <c r="AF34" s="14"/>
      <c r="AG34" s="14"/>
    </row>
    <row r="35" spans="1:36" x14ac:dyDescent="0.3">
      <c r="A35" s="19"/>
      <c r="B35" s="41"/>
      <c r="C35" s="19">
        <v>34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176" t="s">
        <v>191</v>
      </c>
      <c r="V35" s="176"/>
      <c r="W35" s="176"/>
      <c r="X35" s="176"/>
      <c r="Y35" s="176"/>
      <c r="Z35" s="176"/>
      <c r="AA35" s="5"/>
      <c r="AB35" s="5"/>
      <c r="AC35" s="14"/>
      <c r="AD35" s="14"/>
      <c r="AE35" s="14"/>
      <c r="AF35" s="14"/>
      <c r="AG35" s="14"/>
    </row>
    <row r="36" spans="1:36" x14ac:dyDescent="0.3">
      <c r="A36" s="19"/>
      <c r="B36" s="41"/>
      <c r="C36" s="19">
        <v>35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76" t="s">
        <v>203</v>
      </c>
      <c r="AC36" s="176"/>
      <c r="AD36" s="176"/>
      <c r="AE36" s="176"/>
      <c r="AF36" s="176"/>
      <c r="AG36" s="176"/>
      <c r="AJ36" s="86" t="s">
        <v>268</v>
      </c>
    </row>
    <row r="37" spans="1:36" x14ac:dyDescent="0.3">
      <c r="A37" s="19">
        <v>8</v>
      </c>
      <c r="B37" s="41" t="s">
        <v>147</v>
      </c>
      <c r="C37" s="19">
        <v>16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212" t="s">
        <v>182</v>
      </c>
      <c r="O37" s="212"/>
      <c r="P37" s="212"/>
      <c r="Q37" s="212"/>
      <c r="R37" s="212"/>
      <c r="S37" s="212"/>
      <c r="T37" s="212"/>
      <c r="U37" s="212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2">
        <v>7</v>
      </c>
      <c r="AI37" t="s">
        <v>122</v>
      </c>
    </row>
    <row r="38" spans="1:36" x14ac:dyDescent="0.3">
      <c r="A38" s="19"/>
      <c r="B38" s="41"/>
      <c r="C38" s="19">
        <v>17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4"/>
      <c r="R38" s="14"/>
      <c r="S38" s="14"/>
      <c r="T38" s="14"/>
      <c r="U38" s="5"/>
      <c r="V38" s="5"/>
      <c r="W38" s="5"/>
      <c r="X38" s="5"/>
      <c r="Y38" s="5"/>
      <c r="Z38" s="5"/>
      <c r="AA38" s="5"/>
      <c r="AB38" s="212" t="s">
        <v>183</v>
      </c>
      <c r="AC38" s="212"/>
      <c r="AD38" s="212"/>
      <c r="AE38" s="212"/>
      <c r="AF38" s="212"/>
      <c r="AG38" s="212"/>
      <c r="AJ38" s="144" t="s">
        <v>295</v>
      </c>
    </row>
    <row r="39" spans="1:36" x14ac:dyDescent="0.3">
      <c r="A39" s="19">
        <v>9</v>
      </c>
      <c r="B39" s="41" t="s">
        <v>137</v>
      </c>
      <c r="C39" s="19">
        <v>9</v>
      </c>
      <c r="D39" s="18"/>
      <c r="E39" s="18"/>
      <c r="F39" s="18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4"/>
      <c r="S39" s="14"/>
      <c r="T39" s="14"/>
      <c r="U39" s="5"/>
      <c r="V39" s="220" t="s">
        <v>175</v>
      </c>
      <c r="W39" s="220"/>
      <c r="X39" s="220"/>
      <c r="Y39" s="220"/>
      <c r="Z39" s="220"/>
      <c r="AA39" s="220"/>
      <c r="AB39" s="220"/>
      <c r="AC39" s="220"/>
      <c r="AD39" s="220"/>
      <c r="AE39" s="5"/>
      <c r="AF39" s="5"/>
      <c r="AG39" s="5"/>
      <c r="AH39" s="12">
        <v>8</v>
      </c>
      <c r="AI39" t="s">
        <v>122</v>
      </c>
    </row>
    <row r="40" spans="1:36" x14ac:dyDescent="0.3">
      <c r="A40" s="19">
        <v>10</v>
      </c>
      <c r="B40" s="41" t="s">
        <v>135</v>
      </c>
      <c r="C40" s="19">
        <v>9</v>
      </c>
      <c r="D40" s="18"/>
      <c r="E40" s="18"/>
      <c r="F40" s="15"/>
      <c r="G40" s="5"/>
      <c r="H40" s="5"/>
      <c r="I40" s="5"/>
      <c r="J40" s="5"/>
      <c r="K40" s="5"/>
      <c r="L40" s="5"/>
      <c r="M40" s="5"/>
      <c r="N40" s="5"/>
      <c r="O40" s="14"/>
      <c r="P40" s="14"/>
      <c r="Q40" s="14"/>
      <c r="R40" s="14"/>
      <c r="S40" s="14"/>
      <c r="T40" s="14"/>
      <c r="U40" s="216" t="s">
        <v>175</v>
      </c>
      <c r="V40" s="216"/>
      <c r="W40" s="216"/>
      <c r="X40" s="216"/>
      <c r="Y40" s="14"/>
      <c r="Z40" s="14"/>
      <c r="AA40" s="14"/>
      <c r="AB40" s="5"/>
      <c r="AC40" s="5"/>
      <c r="AD40" s="5"/>
      <c r="AE40" s="5"/>
      <c r="AF40" s="5"/>
      <c r="AG40" s="14"/>
      <c r="AH40" s="12">
        <v>4</v>
      </c>
      <c r="AI40" t="s">
        <v>122</v>
      </c>
    </row>
    <row r="41" spans="1:36" x14ac:dyDescent="0.3">
      <c r="A41" s="19">
        <v>11</v>
      </c>
      <c r="B41" s="41" t="s">
        <v>136</v>
      </c>
      <c r="C41" s="19">
        <v>9</v>
      </c>
      <c r="D41" s="18"/>
      <c r="E41" s="18"/>
      <c r="F41" s="18"/>
      <c r="G41" s="18"/>
      <c r="H41" s="18"/>
      <c r="I41" s="18"/>
      <c r="J41" s="18"/>
      <c r="K41" s="18"/>
      <c r="L41" s="18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14"/>
      <c r="AB41" s="201" t="s">
        <v>175</v>
      </c>
      <c r="AC41" s="201"/>
      <c r="AD41" s="201"/>
      <c r="AE41" s="201"/>
      <c r="AF41" s="201"/>
      <c r="AG41" s="201"/>
      <c r="AH41" s="12">
        <v>8</v>
      </c>
      <c r="AI41" t="s">
        <v>122</v>
      </c>
      <c r="AJ41" s="144" t="s">
        <v>298</v>
      </c>
    </row>
    <row r="42" spans="1:36" x14ac:dyDescent="0.3">
      <c r="A42" s="19">
        <v>12</v>
      </c>
      <c r="B42" s="41" t="s">
        <v>138</v>
      </c>
      <c r="C42" s="19">
        <v>16</v>
      </c>
      <c r="D42" s="5"/>
      <c r="E42" s="5"/>
      <c r="F42" s="5"/>
      <c r="G42" s="193" t="s">
        <v>182</v>
      </c>
      <c r="H42" s="193"/>
      <c r="I42" s="193"/>
      <c r="J42" s="193"/>
      <c r="K42" s="193"/>
      <c r="L42" s="5"/>
      <c r="M42" s="5"/>
      <c r="N42" s="14"/>
      <c r="O42" s="5"/>
      <c r="P42" s="5"/>
      <c r="Q42" s="5"/>
      <c r="R42" s="5"/>
      <c r="S42" s="5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2">
        <v>5</v>
      </c>
      <c r="AI42" t="s">
        <v>122</v>
      </c>
    </row>
    <row r="43" spans="1:36" s="10" customFormat="1" x14ac:dyDescent="0.3">
      <c r="A43" s="21"/>
      <c r="B43" s="92"/>
      <c r="C43" s="21">
        <v>17</v>
      </c>
      <c r="D43" s="15"/>
      <c r="E43" s="15"/>
      <c r="F43" s="15"/>
      <c r="G43" s="15"/>
      <c r="H43" s="15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193" t="s">
        <v>183</v>
      </c>
      <c r="V43" s="193"/>
      <c r="W43" s="193"/>
      <c r="X43" s="193"/>
      <c r="Y43" s="193"/>
      <c r="Z43" s="15"/>
      <c r="AA43" s="15"/>
      <c r="AB43" s="15"/>
      <c r="AC43" s="15"/>
      <c r="AD43" s="15"/>
      <c r="AE43" s="15"/>
      <c r="AF43" s="15"/>
      <c r="AG43" s="15"/>
      <c r="AH43" s="34"/>
      <c r="AJ43" s="87"/>
    </row>
    <row r="44" spans="1:36" x14ac:dyDescent="0.3">
      <c r="A44" s="19">
        <v>13</v>
      </c>
      <c r="B44" s="41" t="s">
        <v>139</v>
      </c>
      <c r="C44" s="19">
        <v>16</v>
      </c>
      <c r="D44" s="5"/>
      <c r="E44" s="5"/>
      <c r="F44" s="5"/>
      <c r="G44" s="5"/>
      <c r="H44" s="5"/>
      <c r="I44" s="5"/>
      <c r="J44" s="5"/>
      <c r="K44" s="5"/>
      <c r="L44" s="15"/>
      <c r="M44" s="15"/>
      <c r="N44" s="180" t="s">
        <v>182</v>
      </c>
      <c r="O44" s="180"/>
      <c r="P44" s="180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2">
        <v>3</v>
      </c>
      <c r="AI44" t="s">
        <v>122</v>
      </c>
    </row>
    <row r="45" spans="1:36" x14ac:dyDescent="0.3">
      <c r="A45" s="19"/>
      <c r="B45" s="41"/>
      <c r="C45" s="21">
        <v>17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4"/>
      <c r="T45" s="14"/>
      <c r="U45" s="14"/>
      <c r="V45" s="14"/>
      <c r="W45" s="14"/>
      <c r="X45" s="14"/>
      <c r="Y45" s="14"/>
      <c r="Z45" s="14"/>
      <c r="AA45" s="14"/>
      <c r="AB45" s="180" t="s">
        <v>183</v>
      </c>
      <c r="AC45" s="180"/>
      <c r="AD45" s="180"/>
      <c r="AE45" s="14"/>
      <c r="AF45" s="14"/>
      <c r="AG45" s="14"/>
    </row>
    <row r="46" spans="1:36" x14ac:dyDescent="0.3">
      <c r="A46" s="19">
        <v>14</v>
      </c>
      <c r="B46" s="41" t="s">
        <v>140</v>
      </c>
      <c r="C46" s="19">
        <v>14</v>
      </c>
      <c r="D46" s="108" t="s">
        <v>180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2">
        <v>5</v>
      </c>
      <c r="AI46" t="s">
        <v>122</v>
      </c>
    </row>
    <row r="47" spans="1:36" s="10" customFormat="1" x14ac:dyDescent="0.3">
      <c r="A47" s="21"/>
      <c r="B47" s="92"/>
      <c r="C47" s="21">
        <v>15</v>
      </c>
      <c r="D47" s="15"/>
      <c r="E47" s="15"/>
      <c r="F47" s="15"/>
      <c r="G47" s="15"/>
      <c r="H47" s="15"/>
      <c r="I47" s="24"/>
      <c r="J47" s="24"/>
      <c r="K47" s="24"/>
      <c r="L47" s="24"/>
      <c r="M47" s="24"/>
      <c r="N47" s="178" t="s">
        <v>181</v>
      </c>
      <c r="O47" s="179"/>
      <c r="P47" s="179"/>
      <c r="Q47" s="179"/>
      <c r="R47" s="179"/>
      <c r="S47" s="24"/>
      <c r="T47" s="24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34"/>
      <c r="AJ47" s="87"/>
    </row>
    <row r="48" spans="1:36" s="10" customFormat="1" x14ac:dyDescent="0.3">
      <c r="A48" s="21"/>
      <c r="B48" s="92"/>
      <c r="C48" s="21">
        <v>16</v>
      </c>
      <c r="D48" s="15"/>
      <c r="E48" s="15"/>
      <c r="F48" s="15"/>
      <c r="G48" s="15"/>
      <c r="H48" s="15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15"/>
      <c r="V48" s="15"/>
      <c r="W48" s="15"/>
      <c r="X48" s="15"/>
      <c r="Y48" s="15"/>
      <c r="Z48" s="15"/>
      <c r="AA48" s="15"/>
      <c r="AB48" s="178" t="s">
        <v>182</v>
      </c>
      <c r="AC48" s="179"/>
      <c r="AD48" s="179"/>
      <c r="AE48" s="179"/>
      <c r="AF48" s="179"/>
      <c r="AG48" s="179"/>
      <c r="AH48" s="34"/>
      <c r="AJ48" s="87"/>
    </row>
    <row r="49" spans="1:36" x14ac:dyDescent="0.3">
      <c r="A49" s="19">
        <v>15</v>
      </c>
      <c r="B49" s="41" t="s">
        <v>141</v>
      </c>
      <c r="C49" s="19">
        <v>14</v>
      </c>
      <c r="D49" s="18"/>
      <c r="E49" s="18"/>
      <c r="F49" s="5"/>
      <c r="G49" s="5"/>
      <c r="H49" s="5"/>
      <c r="I49" s="202" t="s">
        <v>180</v>
      </c>
      <c r="J49" s="213"/>
      <c r="K49" s="213"/>
      <c r="L49" s="213"/>
      <c r="M49" s="5"/>
      <c r="N49" s="5"/>
      <c r="O49" s="14"/>
      <c r="P49" s="5"/>
      <c r="Q49" s="5"/>
      <c r="R49" s="5"/>
      <c r="S49" s="5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2">
        <v>4</v>
      </c>
      <c r="AI49" t="s">
        <v>124</v>
      </c>
    </row>
    <row r="50" spans="1:36" s="10" customFormat="1" x14ac:dyDescent="0.3">
      <c r="A50" s="21"/>
      <c r="B50" s="92"/>
      <c r="C50" s="21">
        <v>15</v>
      </c>
      <c r="D50" s="24"/>
      <c r="E50" s="24"/>
      <c r="F50" s="24"/>
      <c r="G50" s="24"/>
      <c r="H50" s="24"/>
      <c r="I50" s="15"/>
      <c r="J50" s="15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15"/>
      <c r="W50" s="202" t="s">
        <v>181</v>
      </c>
      <c r="X50" s="213"/>
      <c r="Y50" s="213"/>
      <c r="Z50" s="213"/>
      <c r="AA50" s="15"/>
      <c r="AB50" s="15"/>
      <c r="AC50" s="15"/>
      <c r="AD50" s="15"/>
      <c r="AE50" s="15"/>
      <c r="AF50" s="15"/>
      <c r="AG50" s="15"/>
      <c r="AH50" s="34"/>
      <c r="AJ50" s="87"/>
    </row>
    <row r="51" spans="1:36" x14ac:dyDescent="0.3">
      <c r="A51" s="19">
        <v>16</v>
      </c>
      <c r="B51" s="41" t="s">
        <v>144</v>
      </c>
      <c r="C51" s="19">
        <v>16</v>
      </c>
      <c r="D51" s="5"/>
      <c r="E51" s="5"/>
      <c r="F51" s="5"/>
      <c r="G51" s="5"/>
      <c r="H51" s="5"/>
      <c r="I51" s="5"/>
      <c r="J51" s="5"/>
      <c r="K51" s="5"/>
      <c r="L51" s="14"/>
      <c r="M51" s="14"/>
      <c r="N51" s="218" t="s">
        <v>182</v>
      </c>
      <c r="O51" s="192"/>
      <c r="P51" s="192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2">
        <v>3</v>
      </c>
      <c r="AI51" t="s">
        <v>122</v>
      </c>
    </row>
    <row r="52" spans="1:36" x14ac:dyDescent="0.3">
      <c r="A52" s="19"/>
      <c r="B52" s="41"/>
      <c r="C52" s="19">
        <v>17</v>
      </c>
      <c r="D52" s="5"/>
      <c r="E52" s="5"/>
      <c r="F52" s="5"/>
      <c r="G52" s="5"/>
      <c r="H52" s="5"/>
      <c r="I52" s="5"/>
      <c r="J52" s="5"/>
      <c r="K52" s="5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218" t="s">
        <v>183</v>
      </c>
      <c r="AC52" s="218"/>
      <c r="AD52" s="218"/>
      <c r="AE52" s="14"/>
      <c r="AF52" s="14"/>
      <c r="AG52" s="14"/>
    </row>
    <row r="53" spans="1:36" x14ac:dyDescent="0.3">
      <c r="A53" s="19">
        <v>17</v>
      </c>
      <c r="B53" s="41" t="s">
        <v>146</v>
      </c>
      <c r="C53" s="19">
        <v>16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168" t="s">
        <v>182</v>
      </c>
      <c r="O53" s="169"/>
      <c r="P53" s="169"/>
      <c r="Q53" s="169"/>
      <c r="R53" s="5"/>
      <c r="S53" s="14"/>
      <c r="T53" s="14"/>
      <c r="U53" s="14"/>
      <c r="V53" s="14"/>
      <c r="W53" s="14"/>
      <c r="X53" s="5"/>
      <c r="Y53" s="5"/>
      <c r="Z53" s="14"/>
      <c r="AA53" s="14"/>
      <c r="AB53" s="14"/>
      <c r="AC53" s="14"/>
      <c r="AD53" s="14"/>
      <c r="AE53" s="5"/>
      <c r="AF53" s="5"/>
      <c r="AG53" s="14"/>
      <c r="AH53" s="12">
        <v>4</v>
      </c>
      <c r="AI53" t="s">
        <v>122</v>
      </c>
    </row>
    <row r="54" spans="1:36" s="10" customFormat="1" x14ac:dyDescent="0.3">
      <c r="A54" s="21"/>
      <c r="B54" s="92"/>
      <c r="C54" s="21">
        <v>17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15"/>
      <c r="U54" s="15"/>
      <c r="V54" s="15"/>
      <c r="W54" s="15"/>
      <c r="X54" s="24"/>
      <c r="Y54" s="24"/>
      <c r="Z54" s="15"/>
      <c r="AA54" s="15"/>
      <c r="AB54" s="168" t="s">
        <v>183</v>
      </c>
      <c r="AC54" s="169"/>
      <c r="AD54" s="169"/>
      <c r="AE54" s="169"/>
      <c r="AF54" s="169"/>
      <c r="AG54" s="15"/>
      <c r="AH54" s="34"/>
      <c r="AJ54" s="87"/>
    </row>
    <row r="55" spans="1:36" x14ac:dyDescent="0.3">
      <c r="A55" s="19">
        <v>18</v>
      </c>
      <c r="B55" s="41" t="s">
        <v>148</v>
      </c>
      <c r="C55" s="21">
        <v>9</v>
      </c>
      <c r="D55" s="14"/>
      <c r="E55" s="14"/>
      <c r="F55" s="14"/>
      <c r="G55" s="14"/>
      <c r="H55" s="5"/>
      <c r="I55" s="5"/>
      <c r="J55" s="5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98" t="s">
        <v>174</v>
      </c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2">
        <v>1</v>
      </c>
      <c r="AI55" t="s">
        <v>122</v>
      </c>
    </row>
    <row r="56" spans="1:36" x14ac:dyDescent="0.3">
      <c r="A56" s="19">
        <v>19</v>
      </c>
      <c r="B56" s="41" t="s">
        <v>149</v>
      </c>
      <c r="C56" s="19">
        <v>9</v>
      </c>
      <c r="D56" s="15"/>
      <c r="E56" s="5"/>
      <c r="F56" s="5"/>
      <c r="G56" s="15"/>
      <c r="H56" s="5"/>
      <c r="I56" s="5"/>
      <c r="J56" s="5"/>
      <c r="K56" s="5"/>
      <c r="L56" s="15"/>
      <c r="M56" s="15"/>
      <c r="N56" s="15"/>
      <c r="O56" s="15"/>
      <c r="P56" s="15"/>
      <c r="Q56" s="15"/>
      <c r="R56" s="15"/>
      <c r="S56" s="15"/>
      <c r="T56" s="15"/>
      <c r="U56" s="14"/>
      <c r="V56" s="215" t="s">
        <v>174</v>
      </c>
      <c r="W56" s="203"/>
      <c r="X56" s="15"/>
      <c r="Y56" s="15"/>
      <c r="Z56" s="15"/>
      <c r="AA56" s="15"/>
      <c r="AB56" s="15"/>
      <c r="AC56" s="15"/>
      <c r="AD56" s="15"/>
      <c r="AE56" s="15"/>
      <c r="AF56" s="14"/>
      <c r="AG56" s="14"/>
      <c r="AH56" s="12">
        <v>2</v>
      </c>
      <c r="AI56" t="s">
        <v>123</v>
      </c>
    </row>
    <row r="57" spans="1:36" x14ac:dyDescent="0.3">
      <c r="A57" s="19">
        <v>20</v>
      </c>
      <c r="B57" s="41" t="s">
        <v>150</v>
      </c>
      <c r="C57" s="19">
        <v>16</v>
      </c>
      <c r="D57" s="5"/>
      <c r="E57" s="5"/>
      <c r="F57" s="5"/>
      <c r="G57" s="205" t="s">
        <v>182</v>
      </c>
      <c r="H57" s="175"/>
      <c r="I57" s="175"/>
      <c r="J57" s="175"/>
      <c r="K57" s="175"/>
      <c r="L57" s="5"/>
      <c r="M57" s="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4"/>
      <c r="AG57" s="14"/>
      <c r="AH57" s="12">
        <v>5</v>
      </c>
      <c r="AI57" t="s">
        <v>122</v>
      </c>
    </row>
    <row r="58" spans="1:36" x14ac:dyDescent="0.3">
      <c r="A58" s="19"/>
      <c r="B58" s="41"/>
      <c r="C58" s="19">
        <v>17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15"/>
      <c r="O58" s="15"/>
      <c r="P58" s="15"/>
      <c r="Q58" s="15"/>
      <c r="R58" s="15"/>
      <c r="S58" s="15"/>
      <c r="T58" s="15"/>
      <c r="U58" s="205" t="s">
        <v>183</v>
      </c>
      <c r="V58" s="175"/>
      <c r="W58" s="175"/>
      <c r="X58" s="175"/>
      <c r="Y58" s="175"/>
      <c r="Z58" s="15"/>
      <c r="AA58" s="15"/>
      <c r="AB58" s="15"/>
      <c r="AC58" s="15"/>
      <c r="AD58" s="15"/>
      <c r="AE58" s="15"/>
      <c r="AF58" s="14"/>
      <c r="AG58" s="14"/>
    </row>
    <row r="59" spans="1:36" x14ac:dyDescent="0.3">
      <c r="A59" s="19">
        <v>21</v>
      </c>
      <c r="B59" s="41" t="s">
        <v>151</v>
      </c>
      <c r="C59" s="21">
        <v>9</v>
      </c>
      <c r="D59" s="5"/>
      <c r="E59" s="5"/>
      <c r="F59" s="5"/>
      <c r="G59" s="5"/>
      <c r="H59" s="5"/>
      <c r="I59" s="24"/>
      <c r="J59" s="24"/>
      <c r="K59" s="24"/>
      <c r="L59" s="24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70" t="s">
        <v>175</v>
      </c>
      <c r="AC59" s="170"/>
      <c r="AD59" s="170"/>
      <c r="AE59" s="170"/>
      <c r="AF59" s="170"/>
      <c r="AG59" s="14"/>
      <c r="AH59" s="12">
        <v>4</v>
      </c>
      <c r="AI59" t="s">
        <v>122</v>
      </c>
    </row>
    <row r="60" spans="1:36" x14ac:dyDescent="0.3">
      <c r="A60" s="19">
        <v>22</v>
      </c>
      <c r="B60" s="22" t="s">
        <v>152</v>
      </c>
      <c r="C60" s="19"/>
      <c r="D60" s="15"/>
      <c r="E60" s="15"/>
      <c r="F60" s="15"/>
      <c r="G60" s="1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24"/>
      <c r="V60" s="15"/>
      <c r="W60" s="15"/>
      <c r="X60" s="24"/>
      <c r="Y60" s="24"/>
      <c r="Z60" s="24"/>
      <c r="AA60" s="24"/>
      <c r="AB60" s="24"/>
      <c r="AC60" s="15"/>
      <c r="AD60" s="15"/>
      <c r="AE60" s="24"/>
      <c r="AF60" s="5"/>
      <c r="AG60" s="5"/>
      <c r="AH60" s="12" t="s">
        <v>153</v>
      </c>
    </row>
    <row r="61" spans="1:36" x14ac:dyDescent="0.3">
      <c r="A61" s="19">
        <v>23</v>
      </c>
      <c r="B61" s="22" t="s">
        <v>154</v>
      </c>
      <c r="C61" s="19">
        <v>9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222" t="s">
        <v>175</v>
      </c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4"/>
      <c r="AB61" s="24"/>
      <c r="AC61" s="15"/>
      <c r="AD61" s="15"/>
      <c r="AE61" s="24"/>
      <c r="AF61" s="24"/>
      <c r="AG61" s="24"/>
      <c r="AH61" s="12" t="s">
        <v>155</v>
      </c>
      <c r="AI61" t="s">
        <v>122</v>
      </c>
    </row>
    <row r="62" spans="1:36" x14ac:dyDescent="0.3">
      <c r="A62" s="19">
        <v>24</v>
      </c>
      <c r="B62" s="22" t="s">
        <v>156</v>
      </c>
      <c r="C62" s="19">
        <v>8</v>
      </c>
      <c r="D62" s="167" t="s">
        <v>174</v>
      </c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2" t="s">
        <v>157</v>
      </c>
      <c r="AI62" t="s">
        <v>122</v>
      </c>
    </row>
    <row r="63" spans="1:36" x14ac:dyDescent="0.3">
      <c r="A63" s="19"/>
      <c r="B63" s="22"/>
      <c r="C63" s="19">
        <v>9</v>
      </c>
      <c r="D63" s="17"/>
      <c r="E63" s="17"/>
      <c r="F63" s="17"/>
      <c r="G63" s="167" t="s">
        <v>175</v>
      </c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J63" s="86" t="s">
        <v>267</v>
      </c>
    </row>
    <row r="64" spans="1:36" x14ac:dyDescent="0.3">
      <c r="A64" s="19">
        <v>25</v>
      </c>
      <c r="B64" s="22" t="s">
        <v>158</v>
      </c>
      <c r="C64" s="19">
        <v>8</v>
      </c>
      <c r="D64" s="167" t="s">
        <v>174</v>
      </c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2" t="s">
        <v>157</v>
      </c>
      <c r="AI64" t="s">
        <v>122</v>
      </c>
    </row>
    <row r="65" spans="1:36" x14ac:dyDescent="0.3">
      <c r="A65" s="19"/>
      <c r="B65" s="22"/>
      <c r="C65" s="19">
        <v>9</v>
      </c>
      <c r="D65" s="17"/>
      <c r="E65" s="17"/>
      <c r="F65" s="17"/>
      <c r="G65" s="167" t="s">
        <v>175</v>
      </c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J65" s="86" t="s">
        <v>267</v>
      </c>
    </row>
    <row r="66" spans="1:36" x14ac:dyDescent="0.3">
      <c r="A66" s="19">
        <v>26</v>
      </c>
      <c r="B66" s="22" t="s">
        <v>159</v>
      </c>
      <c r="C66" s="19">
        <v>8</v>
      </c>
      <c r="D66" s="166" t="s">
        <v>174</v>
      </c>
      <c r="E66" s="166"/>
      <c r="F66" s="166"/>
      <c r="G66" s="16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6" x14ac:dyDescent="0.3">
      <c r="A67" s="7"/>
      <c r="B67" s="7"/>
      <c r="C67" s="19">
        <v>9</v>
      </c>
      <c r="D67" s="17"/>
      <c r="E67" s="17"/>
      <c r="F67" s="17"/>
      <c r="G67" s="166" t="s">
        <v>175</v>
      </c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2" t="s">
        <v>160</v>
      </c>
      <c r="AI67" t="s">
        <v>122</v>
      </c>
      <c r="AJ67" s="86" t="s">
        <v>268</v>
      </c>
    </row>
    <row r="68" spans="1:36" x14ac:dyDescent="0.3">
      <c r="A68" s="19">
        <v>27</v>
      </c>
      <c r="B68" s="22" t="s">
        <v>161</v>
      </c>
      <c r="C68" s="19">
        <v>8</v>
      </c>
      <c r="D68" s="166" t="s">
        <v>174</v>
      </c>
      <c r="E68" s="166"/>
      <c r="F68" s="166"/>
      <c r="G68" s="16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6" x14ac:dyDescent="0.3">
      <c r="A69" s="7"/>
      <c r="B69" s="7"/>
      <c r="C69" s="19">
        <v>9</v>
      </c>
      <c r="D69" s="17"/>
      <c r="E69" s="17"/>
      <c r="F69" s="17"/>
      <c r="G69" s="166" t="s">
        <v>175</v>
      </c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2" t="s">
        <v>160</v>
      </c>
      <c r="AI69" t="s">
        <v>122</v>
      </c>
      <c r="AJ69" s="86" t="s">
        <v>268</v>
      </c>
    </row>
    <row r="70" spans="1:36" x14ac:dyDescent="0.3">
      <c r="A70" s="19">
        <v>28</v>
      </c>
      <c r="B70" s="22" t="s">
        <v>162</v>
      </c>
      <c r="C70" s="21"/>
      <c r="D70" s="18"/>
      <c r="E70" s="15"/>
      <c r="F70" s="15"/>
      <c r="G70" s="15"/>
      <c r="H70" s="15"/>
      <c r="I70" s="5"/>
      <c r="J70" s="5"/>
      <c r="K70" s="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2">
        <v>3</v>
      </c>
      <c r="AI70" t="s">
        <v>122</v>
      </c>
    </row>
    <row r="71" spans="1:36" x14ac:dyDescent="0.3">
      <c r="A71" s="19">
        <v>29</v>
      </c>
      <c r="B71" s="22" t="s">
        <v>163</v>
      </c>
      <c r="C71" s="19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2" t="s">
        <v>153</v>
      </c>
    </row>
    <row r="72" spans="1:36" s="12" customFormat="1" x14ac:dyDescent="0.3">
      <c r="A72" s="23"/>
      <c r="B72" s="14" t="s">
        <v>164</v>
      </c>
      <c r="C72" s="14">
        <f>SUM(C4:C71)</f>
        <v>1507</v>
      </c>
      <c r="D72" s="14">
        <f t="shared" ref="D72:AG72" si="0">SUM(D4:D60)</f>
        <v>0</v>
      </c>
      <c r="E72" s="14">
        <f t="shared" si="0"/>
        <v>0</v>
      </c>
      <c r="F72" s="14">
        <f t="shared" si="0"/>
        <v>0</v>
      </c>
      <c r="G72" s="14">
        <f t="shared" si="0"/>
        <v>0</v>
      </c>
      <c r="H72" s="14">
        <f t="shared" si="0"/>
        <v>0</v>
      </c>
      <c r="I72" s="14">
        <f t="shared" si="0"/>
        <v>0</v>
      </c>
      <c r="J72" s="14">
        <f t="shared" si="0"/>
        <v>0</v>
      </c>
      <c r="K72" s="14">
        <f t="shared" si="0"/>
        <v>0</v>
      </c>
      <c r="L72" s="14">
        <f t="shared" si="0"/>
        <v>0</v>
      </c>
      <c r="M72" s="14">
        <f t="shared" si="0"/>
        <v>0</v>
      </c>
      <c r="N72" s="14">
        <f t="shared" si="0"/>
        <v>0</v>
      </c>
      <c r="O72" s="14">
        <f t="shared" si="0"/>
        <v>0</v>
      </c>
      <c r="P72" s="14">
        <f t="shared" si="0"/>
        <v>0</v>
      </c>
      <c r="Q72" s="14">
        <f t="shared" si="0"/>
        <v>0</v>
      </c>
      <c r="R72" s="14">
        <f t="shared" si="0"/>
        <v>0</v>
      </c>
      <c r="S72" s="14">
        <f t="shared" si="0"/>
        <v>0</v>
      </c>
      <c r="T72" s="14">
        <f t="shared" si="0"/>
        <v>0</v>
      </c>
      <c r="U72" s="14">
        <f t="shared" si="0"/>
        <v>0</v>
      </c>
      <c r="V72" s="14">
        <f t="shared" si="0"/>
        <v>0</v>
      </c>
      <c r="W72" s="14">
        <f t="shared" si="0"/>
        <v>0</v>
      </c>
      <c r="X72" s="14">
        <f t="shared" si="0"/>
        <v>0</v>
      </c>
      <c r="Y72" s="14">
        <f t="shared" si="0"/>
        <v>0</v>
      </c>
      <c r="Z72" s="14">
        <f t="shared" si="0"/>
        <v>0</v>
      </c>
      <c r="AA72" s="14">
        <f t="shared" si="0"/>
        <v>0</v>
      </c>
      <c r="AB72" s="14">
        <f t="shared" si="0"/>
        <v>0</v>
      </c>
      <c r="AC72" s="14">
        <f t="shared" si="0"/>
        <v>0</v>
      </c>
      <c r="AD72" s="14">
        <f t="shared" si="0"/>
        <v>0</v>
      </c>
      <c r="AE72" s="14">
        <f t="shared" si="0"/>
        <v>0</v>
      </c>
      <c r="AF72" s="14">
        <f t="shared" si="0"/>
        <v>0</v>
      </c>
      <c r="AG72" s="14">
        <f t="shared" si="0"/>
        <v>0</v>
      </c>
      <c r="AI72"/>
      <c r="AJ72" s="93"/>
    </row>
    <row r="75" spans="1:36" s="12" customFormat="1" x14ac:dyDescent="0.3">
      <c r="D75"/>
      <c r="E75"/>
      <c r="F75"/>
      <c r="R75" s="25"/>
      <c r="S75" s="25"/>
      <c r="T75" s="25"/>
      <c r="U75" s="25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25"/>
      <c r="AI75"/>
      <c r="AJ75" s="93"/>
    </row>
    <row r="76" spans="1:36" s="12" customFormat="1" x14ac:dyDescent="0.3">
      <c r="D76"/>
      <c r="E76"/>
      <c r="F76"/>
      <c r="R76"/>
      <c r="S76"/>
      <c r="T76" s="25"/>
      <c r="U76" s="25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/>
      <c r="AI76"/>
      <c r="AJ76" s="93"/>
    </row>
    <row r="77" spans="1:36" s="12" customFormat="1" x14ac:dyDescent="0.3">
      <c r="D77"/>
      <c r="E77"/>
      <c r="F77"/>
      <c r="R77"/>
      <c r="S77"/>
      <c r="T77" s="25"/>
      <c r="U77" s="25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/>
      <c r="AI77"/>
      <c r="AJ77" s="93"/>
    </row>
    <row r="78" spans="1:36" s="12" customFormat="1" x14ac:dyDescent="0.3">
      <c r="D78"/>
      <c r="E78"/>
      <c r="F78"/>
      <c r="R78" s="27"/>
      <c r="S78" s="27"/>
      <c r="T78" s="27"/>
      <c r="U78" s="27"/>
      <c r="V78" s="28"/>
      <c r="W78" s="28"/>
      <c r="X78" s="28"/>
      <c r="Y78" s="26"/>
      <c r="Z78" s="26"/>
      <c r="AA78" s="26"/>
      <c r="AB78" s="26"/>
      <c r="AC78" s="26"/>
      <c r="AD78" s="26"/>
      <c r="AE78" s="26"/>
      <c r="AF78" s="26"/>
      <c r="AG78" s="27"/>
      <c r="AI78"/>
      <c r="AJ78" s="93"/>
    </row>
    <row r="79" spans="1:36" s="12" customFormat="1" x14ac:dyDescent="0.3">
      <c r="D79"/>
      <c r="E79"/>
      <c r="F79"/>
      <c r="R79" s="27"/>
      <c r="S79" s="27"/>
      <c r="T79" s="27"/>
      <c r="U79" s="27"/>
      <c r="V79" s="28"/>
      <c r="W79" s="28"/>
      <c r="X79" s="28"/>
      <c r="Y79" s="26"/>
      <c r="Z79" s="26"/>
      <c r="AA79" s="26"/>
      <c r="AB79" s="26"/>
      <c r="AC79" s="26"/>
      <c r="AD79" s="26"/>
      <c r="AE79" s="26"/>
      <c r="AF79" s="26"/>
      <c r="AG79" s="27"/>
      <c r="AI79"/>
      <c r="AJ79" s="93"/>
    </row>
    <row r="80" spans="1:36" s="12" customFormat="1" x14ac:dyDescent="0.3">
      <c r="D80"/>
      <c r="E80"/>
      <c r="F80"/>
      <c r="R80" s="25"/>
      <c r="S80" s="25"/>
      <c r="T80" s="25"/>
      <c r="U80" s="25"/>
      <c r="V80" s="28"/>
      <c r="W80" s="28"/>
      <c r="X80" s="28"/>
      <c r="Y80" s="28"/>
      <c r="Z80" s="30"/>
      <c r="AA80" s="30"/>
      <c r="AB80" s="30"/>
      <c r="AC80" s="30"/>
      <c r="AD80" s="30"/>
      <c r="AE80" s="30"/>
      <c r="AF80" s="30"/>
      <c r="AG80" s="25"/>
      <c r="AI80"/>
      <c r="AJ80" s="93"/>
    </row>
    <row r="81" spans="4:36" s="12" customFormat="1" x14ac:dyDescent="0.3">
      <c r="D81"/>
      <c r="E81"/>
      <c r="F81"/>
      <c r="R81" s="25"/>
      <c r="S81" s="25"/>
      <c r="T81" s="25"/>
      <c r="U81" s="25"/>
      <c r="V81" s="160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25"/>
      <c r="AI81"/>
      <c r="AJ81" s="93"/>
    </row>
    <row r="82" spans="4:36" s="12" customFormat="1" x14ac:dyDescent="0.3">
      <c r="D82"/>
      <c r="E82"/>
      <c r="F82"/>
      <c r="R82" s="25"/>
      <c r="S82" s="25"/>
      <c r="T82" s="25"/>
      <c r="U82" s="25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25"/>
      <c r="AI82"/>
      <c r="AJ82" s="93"/>
    </row>
    <row r="83" spans="4:36" s="12" customFormat="1" x14ac:dyDescent="0.3">
      <c r="D83"/>
      <c r="E83"/>
      <c r="F83"/>
      <c r="R83" s="25"/>
      <c r="S83" s="25"/>
      <c r="T83" s="25"/>
      <c r="U83" s="25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25"/>
      <c r="AI83"/>
      <c r="AJ83" s="93"/>
    </row>
  </sheetData>
  <mergeCells count="64">
    <mergeCell ref="V83:AF83"/>
    <mergeCell ref="V81:AF81"/>
    <mergeCell ref="V82:AF82"/>
    <mergeCell ref="V76:AF76"/>
    <mergeCell ref="G42:K42"/>
    <mergeCell ref="D68:G68"/>
    <mergeCell ref="AB59:AF59"/>
    <mergeCell ref="V56:W56"/>
    <mergeCell ref="N61:Z61"/>
    <mergeCell ref="N53:Q53"/>
    <mergeCell ref="D64:N64"/>
    <mergeCell ref="G63:AG63"/>
    <mergeCell ref="G65:AG65"/>
    <mergeCell ref="G67:AG67"/>
    <mergeCell ref="AB54:AF54"/>
    <mergeCell ref="G57:K57"/>
    <mergeCell ref="N51:P51"/>
    <mergeCell ref="Q11:R11"/>
    <mergeCell ref="X12:Y12"/>
    <mergeCell ref="N37:U37"/>
    <mergeCell ref="U25:X25"/>
    <mergeCell ref="P16:R16"/>
    <mergeCell ref="N24:Q24"/>
    <mergeCell ref="N20:R20"/>
    <mergeCell ref="W17:Y17"/>
    <mergeCell ref="AB22:AG22"/>
    <mergeCell ref="AB41:AG41"/>
    <mergeCell ref="U40:X40"/>
    <mergeCell ref="V75:AF75"/>
    <mergeCell ref="AF13:AG13"/>
    <mergeCell ref="U43:Y43"/>
    <mergeCell ref="G69:AG69"/>
    <mergeCell ref="N47:R47"/>
    <mergeCell ref="AB48:AG48"/>
    <mergeCell ref="I49:L49"/>
    <mergeCell ref="W50:Z50"/>
    <mergeCell ref="N44:P44"/>
    <mergeCell ref="AB45:AD45"/>
    <mergeCell ref="AB52:AD52"/>
    <mergeCell ref="V39:AD39"/>
    <mergeCell ref="AB38:AG38"/>
    <mergeCell ref="U58:Y58"/>
    <mergeCell ref="D62:N62"/>
    <mergeCell ref="D66:G66"/>
    <mergeCell ref="A1:AG1"/>
    <mergeCell ref="G5:P5"/>
    <mergeCell ref="N6:W6"/>
    <mergeCell ref="D4:I4"/>
    <mergeCell ref="A2:A3"/>
    <mergeCell ref="B2:B3"/>
    <mergeCell ref="C2:C3"/>
    <mergeCell ref="U35:Z35"/>
    <mergeCell ref="AB36:AG36"/>
    <mergeCell ref="AB8:AG8"/>
    <mergeCell ref="I15:K15"/>
    <mergeCell ref="J10:K10"/>
    <mergeCell ref="AB26:AF26"/>
    <mergeCell ref="G23:J23"/>
    <mergeCell ref="G19:K19"/>
    <mergeCell ref="U7:AD7"/>
    <mergeCell ref="U21:Y21"/>
    <mergeCell ref="D32:E32"/>
    <mergeCell ref="N34:S34"/>
    <mergeCell ref="G33:L33"/>
  </mergeCells>
  <phoneticPr fontId="19" type="noConversion"/>
  <pageMargins left="0.7" right="0.7" top="0.75" bottom="0.75" header="0.3" footer="0.3"/>
  <pageSetup paperSize="5" scale="80" orientation="landscape" r:id="rId1"/>
  <colBreaks count="1" manualBreakCount="1">
    <brk id="33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84"/>
  <sheetViews>
    <sheetView view="pageBreakPreview" zoomScale="85" zoomScaleNormal="86" zoomScaleSheetLayoutView="85" workbookViewId="0">
      <pane xSplit="3" ySplit="3" topLeftCell="D4" activePane="bottomRight" state="frozen"/>
      <selection activeCell="Z27" sqref="Z27"/>
      <selection pane="topRight" activeCell="Z27" sqref="Z27"/>
      <selection pane="bottomLeft" activeCell="Z27" sqref="Z27"/>
      <selection pane="bottomRight" activeCell="D4" sqref="D4:AH70"/>
    </sheetView>
  </sheetViews>
  <sheetFormatPr defaultColWidth="11" defaultRowHeight="15.6" x14ac:dyDescent="0.3"/>
  <cols>
    <col min="1" max="1" width="6.69921875" style="12" customWidth="1"/>
    <col min="2" max="2" width="13.3984375" style="12" customWidth="1"/>
    <col min="3" max="3" width="9.69921875" style="12" customWidth="1"/>
    <col min="4" max="34" width="4.5" customWidth="1"/>
    <col min="35" max="35" width="11" style="12"/>
    <col min="37" max="37" width="11" style="86"/>
  </cols>
  <sheetData>
    <row r="1" spans="1:37" ht="17.399999999999999" x14ac:dyDescent="0.3">
      <c r="A1" s="183" t="s">
        <v>224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31"/>
    </row>
    <row r="2" spans="1:37" ht="48" customHeight="1" x14ac:dyDescent="0.3">
      <c r="A2" s="190" t="s">
        <v>3</v>
      </c>
      <c r="B2" s="190" t="s">
        <v>118</v>
      </c>
      <c r="C2" s="190" t="s">
        <v>119</v>
      </c>
      <c r="D2" s="13" t="s">
        <v>121</v>
      </c>
      <c r="E2" s="13" t="s">
        <v>122</v>
      </c>
      <c r="F2" s="13" t="s">
        <v>123</v>
      </c>
      <c r="G2" s="13" t="s">
        <v>124</v>
      </c>
      <c r="H2" s="13" t="s">
        <v>125</v>
      </c>
      <c r="I2" s="13" t="s">
        <v>126</v>
      </c>
      <c r="J2" s="13" t="s">
        <v>120</v>
      </c>
      <c r="K2" s="13" t="s">
        <v>121</v>
      </c>
      <c r="L2" s="13" t="s">
        <v>122</v>
      </c>
      <c r="M2" s="13" t="s">
        <v>123</v>
      </c>
      <c r="N2" s="13" t="s">
        <v>124</v>
      </c>
      <c r="O2" s="13" t="s">
        <v>125</v>
      </c>
      <c r="P2" s="13" t="s">
        <v>126</v>
      </c>
      <c r="Q2" s="13" t="s">
        <v>120</v>
      </c>
      <c r="R2" s="13" t="s">
        <v>121</v>
      </c>
      <c r="S2" s="13" t="s">
        <v>122</v>
      </c>
      <c r="T2" s="13" t="s">
        <v>123</v>
      </c>
      <c r="U2" s="13" t="s">
        <v>124</v>
      </c>
      <c r="V2" s="13" t="s">
        <v>125</v>
      </c>
      <c r="W2" s="13" t="s">
        <v>126</v>
      </c>
      <c r="X2" s="13" t="s">
        <v>120</v>
      </c>
      <c r="Y2" s="13" t="s">
        <v>121</v>
      </c>
      <c r="Z2" s="13" t="s">
        <v>122</v>
      </c>
      <c r="AA2" s="13" t="s">
        <v>123</v>
      </c>
      <c r="AB2" s="13" t="s">
        <v>124</v>
      </c>
      <c r="AC2" s="13" t="s">
        <v>125</v>
      </c>
      <c r="AD2" s="13" t="s">
        <v>126</v>
      </c>
      <c r="AE2" s="13" t="s">
        <v>120</v>
      </c>
      <c r="AF2" s="13" t="s">
        <v>121</v>
      </c>
      <c r="AG2" s="13" t="s">
        <v>122</v>
      </c>
      <c r="AH2" s="13" t="s">
        <v>123</v>
      </c>
      <c r="AI2" s="32" t="s">
        <v>127</v>
      </c>
    </row>
    <row r="3" spans="1:37" x14ac:dyDescent="0.3">
      <c r="A3" s="191"/>
      <c r="B3" s="191"/>
      <c r="C3" s="191"/>
      <c r="D3" s="91">
        <v>1</v>
      </c>
      <c r="E3" s="37">
        <v>2</v>
      </c>
      <c r="F3" s="37">
        <v>3</v>
      </c>
      <c r="G3" s="37">
        <v>4</v>
      </c>
      <c r="H3" s="37">
        <v>5</v>
      </c>
      <c r="I3" s="37">
        <v>6</v>
      </c>
      <c r="J3" s="37">
        <v>7</v>
      </c>
      <c r="K3" s="91">
        <v>8</v>
      </c>
      <c r="L3" s="37">
        <v>9</v>
      </c>
      <c r="M3" s="37">
        <v>10</v>
      </c>
      <c r="N3" s="37">
        <v>11</v>
      </c>
      <c r="O3" s="37">
        <v>12</v>
      </c>
      <c r="P3" s="37">
        <v>13</v>
      </c>
      <c r="Q3" s="37">
        <v>14</v>
      </c>
      <c r="R3" s="91">
        <v>15</v>
      </c>
      <c r="S3" s="37">
        <v>16</v>
      </c>
      <c r="T3" s="37">
        <v>17</v>
      </c>
      <c r="U3" s="37">
        <v>18</v>
      </c>
      <c r="V3" s="37">
        <v>19</v>
      </c>
      <c r="W3" s="37">
        <v>20</v>
      </c>
      <c r="X3" s="37">
        <v>21</v>
      </c>
      <c r="Y3" s="91">
        <v>22</v>
      </c>
      <c r="Z3" s="37">
        <v>23</v>
      </c>
      <c r="AA3" s="37">
        <v>24</v>
      </c>
      <c r="AB3" s="37">
        <v>25</v>
      </c>
      <c r="AC3" s="37">
        <v>26</v>
      </c>
      <c r="AD3" s="37">
        <v>27</v>
      </c>
      <c r="AE3" s="37">
        <v>28</v>
      </c>
      <c r="AF3" s="91">
        <v>29</v>
      </c>
      <c r="AG3" s="37">
        <v>30</v>
      </c>
      <c r="AH3" s="37">
        <v>31</v>
      </c>
      <c r="AI3" s="33"/>
    </row>
    <row r="4" spans="1:37" x14ac:dyDescent="0.3">
      <c r="A4" s="19">
        <v>1</v>
      </c>
      <c r="B4" s="41" t="s">
        <v>128</v>
      </c>
      <c r="C4" s="19">
        <v>35</v>
      </c>
      <c r="D4" s="200" t="s">
        <v>203</v>
      </c>
      <c r="E4" s="184"/>
      <c r="F4" s="184"/>
      <c r="G4" s="184"/>
      <c r="H4" s="184"/>
      <c r="I4" s="17"/>
      <c r="J4" s="17"/>
      <c r="K4" s="17"/>
      <c r="L4" s="17"/>
      <c r="M4" s="17"/>
      <c r="N4" s="17"/>
      <c r="O4" s="17"/>
      <c r="P4" s="17"/>
      <c r="Q4" s="5"/>
      <c r="R4" s="17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2">
        <v>9</v>
      </c>
      <c r="AJ4" t="s">
        <v>122</v>
      </c>
    </row>
    <row r="5" spans="1:37" x14ac:dyDescent="0.3">
      <c r="A5" s="19"/>
      <c r="B5" s="41"/>
      <c r="C5" s="19">
        <v>36</v>
      </c>
      <c r="D5" s="5"/>
      <c r="E5" s="200" t="s">
        <v>204</v>
      </c>
      <c r="F5" s="184"/>
      <c r="G5" s="184"/>
      <c r="H5" s="184"/>
      <c r="I5" s="184"/>
      <c r="J5" s="184"/>
      <c r="K5" s="184"/>
      <c r="L5" s="184"/>
      <c r="M5" s="184"/>
      <c r="N5" s="18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4"/>
      <c r="AA5" s="14"/>
      <c r="AB5" s="14"/>
      <c r="AC5" s="14"/>
      <c r="AD5" s="14"/>
      <c r="AE5" s="14"/>
      <c r="AF5" s="14"/>
      <c r="AG5" s="14"/>
      <c r="AH5" s="14"/>
    </row>
    <row r="6" spans="1:37" x14ac:dyDescent="0.3">
      <c r="A6" s="19"/>
      <c r="B6" s="41"/>
      <c r="C6" s="19">
        <v>37</v>
      </c>
      <c r="D6" s="5"/>
      <c r="E6" s="5"/>
      <c r="F6" s="5"/>
      <c r="G6" s="5"/>
      <c r="H6" s="5"/>
      <c r="I6" s="5"/>
      <c r="J6" s="5"/>
      <c r="K6" s="5"/>
      <c r="L6" s="200" t="s">
        <v>205</v>
      </c>
      <c r="M6" s="184"/>
      <c r="N6" s="184"/>
      <c r="O6" s="184"/>
      <c r="P6" s="184"/>
      <c r="Q6" s="184"/>
      <c r="R6" s="184"/>
      <c r="S6" s="184"/>
      <c r="T6" s="184"/>
      <c r="U6" s="184"/>
      <c r="V6" s="5"/>
      <c r="W6" s="5"/>
      <c r="X6" s="5"/>
      <c r="Y6" s="5"/>
      <c r="Z6" s="5"/>
      <c r="AA6" s="5"/>
      <c r="AB6" s="5"/>
      <c r="AC6" s="5"/>
      <c r="AD6" s="5"/>
      <c r="AE6" s="5"/>
      <c r="AF6" s="17"/>
      <c r="AG6" s="14"/>
      <c r="AH6" s="14"/>
    </row>
    <row r="7" spans="1:37" s="10" customFormat="1" x14ac:dyDescent="0.3">
      <c r="A7" s="21"/>
      <c r="B7" s="92"/>
      <c r="C7" s="19">
        <v>38</v>
      </c>
      <c r="D7" s="15"/>
      <c r="E7" s="15"/>
      <c r="F7" s="15"/>
      <c r="G7" s="15"/>
      <c r="H7" s="15"/>
      <c r="I7" s="24"/>
      <c r="J7" s="24"/>
      <c r="K7" s="24"/>
      <c r="L7" s="24"/>
      <c r="M7" s="24"/>
      <c r="N7" s="24"/>
      <c r="O7" s="24"/>
      <c r="P7" s="24"/>
      <c r="Q7" s="24"/>
      <c r="R7" s="17"/>
      <c r="S7" s="200" t="s">
        <v>206</v>
      </c>
      <c r="T7" s="200"/>
      <c r="U7" s="200"/>
      <c r="V7" s="200"/>
      <c r="W7" s="200"/>
      <c r="X7" s="200"/>
      <c r="Y7" s="200"/>
      <c r="Z7" s="200"/>
      <c r="AA7" s="200"/>
      <c r="AB7" s="200"/>
      <c r="AC7" s="24"/>
      <c r="AD7" s="24"/>
      <c r="AE7" s="24"/>
      <c r="AF7" s="24"/>
      <c r="AG7" s="24"/>
      <c r="AH7" s="24"/>
      <c r="AI7" s="34"/>
      <c r="AK7" s="87"/>
    </row>
    <row r="8" spans="1:37" s="10" customFormat="1" x14ac:dyDescent="0.3">
      <c r="A8" s="21"/>
      <c r="B8" s="92"/>
      <c r="C8" s="19">
        <v>39</v>
      </c>
      <c r="D8" s="15"/>
      <c r="E8" s="15"/>
      <c r="F8" s="15"/>
      <c r="G8" s="15"/>
      <c r="H8" s="15"/>
      <c r="I8" s="24"/>
      <c r="J8" s="24"/>
      <c r="K8" s="24"/>
      <c r="L8" s="24"/>
      <c r="M8" s="24"/>
      <c r="N8" s="24"/>
      <c r="O8" s="24"/>
      <c r="P8" s="24"/>
      <c r="Q8" s="24"/>
      <c r="R8" s="17"/>
      <c r="S8" s="24"/>
      <c r="T8" s="24"/>
      <c r="U8" s="24"/>
      <c r="V8" s="24"/>
      <c r="W8" s="24"/>
      <c r="X8" s="24"/>
      <c r="Y8" s="18"/>
      <c r="Z8" s="200" t="s">
        <v>207</v>
      </c>
      <c r="AA8" s="184"/>
      <c r="AB8" s="184"/>
      <c r="AC8" s="184"/>
      <c r="AD8" s="184"/>
      <c r="AE8" s="184"/>
      <c r="AF8" s="184"/>
      <c r="AG8" s="184"/>
      <c r="AH8" s="184"/>
      <c r="AI8" s="34"/>
      <c r="AK8" s="89">
        <v>44866</v>
      </c>
    </row>
    <row r="9" spans="1:37" s="10" customFormat="1" x14ac:dyDescent="0.3">
      <c r="A9" s="21"/>
      <c r="B9" s="92"/>
      <c r="C9" s="19">
        <v>40</v>
      </c>
      <c r="D9" s="15"/>
      <c r="E9" s="15"/>
      <c r="F9" s="15"/>
      <c r="G9" s="15"/>
      <c r="H9" s="15"/>
      <c r="I9" s="24"/>
      <c r="J9" s="24"/>
      <c r="K9" s="24"/>
      <c r="L9" s="24"/>
      <c r="M9" s="24"/>
      <c r="N9" s="24"/>
      <c r="O9" s="24"/>
      <c r="P9" s="24"/>
      <c r="Q9" s="24"/>
      <c r="R9" s="17"/>
      <c r="S9" s="24"/>
      <c r="T9" s="24"/>
      <c r="U9" s="24"/>
      <c r="V9" s="24"/>
      <c r="W9" s="24"/>
      <c r="X9" s="24"/>
      <c r="Y9" s="18"/>
      <c r="Z9" s="18"/>
      <c r="AA9" s="18"/>
      <c r="AB9" s="18"/>
      <c r="AC9" s="18"/>
      <c r="AD9" s="18"/>
      <c r="AE9" s="18"/>
      <c r="AF9" s="18"/>
      <c r="AG9" s="200" t="s">
        <v>208</v>
      </c>
      <c r="AH9" s="184"/>
      <c r="AI9" s="34"/>
      <c r="AK9" s="89">
        <v>44873</v>
      </c>
    </row>
    <row r="10" spans="1:37" s="10" customFormat="1" x14ac:dyDescent="0.3">
      <c r="A10" s="19">
        <v>2</v>
      </c>
      <c r="B10" s="41" t="s">
        <v>145</v>
      </c>
      <c r="C10" s="19">
        <v>37</v>
      </c>
      <c r="D10" s="15"/>
      <c r="E10" s="15"/>
      <c r="F10" s="15"/>
      <c r="G10" s="15"/>
      <c r="H10" s="15"/>
      <c r="I10" s="225" t="s">
        <v>205</v>
      </c>
      <c r="J10" s="225"/>
      <c r="K10" s="24"/>
      <c r="L10" s="24"/>
      <c r="M10" s="24"/>
      <c r="N10" s="24"/>
      <c r="O10" s="24"/>
      <c r="P10" s="24"/>
      <c r="Q10" s="24"/>
      <c r="R10" s="17"/>
      <c r="S10" s="24"/>
      <c r="T10" s="24"/>
      <c r="U10" s="24"/>
      <c r="V10" s="24"/>
      <c r="W10" s="24"/>
      <c r="X10" s="24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34"/>
      <c r="AK10" s="89"/>
    </row>
    <row r="11" spans="1:37" x14ac:dyDescent="0.3">
      <c r="C11" s="19">
        <v>38</v>
      </c>
      <c r="D11" s="5"/>
      <c r="E11" s="5"/>
      <c r="F11" s="5"/>
      <c r="G11" s="5"/>
      <c r="H11" s="5"/>
      <c r="I11" s="5"/>
      <c r="J11" s="5"/>
      <c r="K11" s="14"/>
      <c r="L11" s="14"/>
      <c r="M11" s="14"/>
      <c r="N11" s="14"/>
      <c r="O11" s="201" t="s">
        <v>206</v>
      </c>
      <c r="P11" s="189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2">
        <v>2</v>
      </c>
      <c r="AJ11" t="s">
        <v>122</v>
      </c>
    </row>
    <row r="12" spans="1:37" x14ac:dyDescent="0.3">
      <c r="A12" s="19"/>
      <c r="B12" s="41"/>
      <c r="C12" s="19">
        <v>39</v>
      </c>
      <c r="D12" s="15"/>
      <c r="E12" s="15"/>
      <c r="F12" s="15"/>
      <c r="G12" s="15"/>
      <c r="H12" s="14"/>
      <c r="I12" s="5"/>
      <c r="J12" s="5"/>
      <c r="K12" s="5"/>
      <c r="L12" s="5"/>
      <c r="M12" s="5"/>
      <c r="N12" s="5"/>
      <c r="O12" s="5"/>
      <c r="P12" s="5"/>
      <c r="Q12" s="5"/>
      <c r="R12" s="14"/>
      <c r="S12" s="14"/>
      <c r="T12" s="14"/>
      <c r="U12" s="14"/>
      <c r="V12" s="201" t="s">
        <v>207</v>
      </c>
      <c r="W12" s="189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7" s="10" customFormat="1" x14ac:dyDescent="0.3">
      <c r="A13" s="21"/>
      <c r="B13" s="92"/>
      <c r="C13" s="19">
        <v>40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4"/>
      <c r="Q13" s="24"/>
      <c r="R13" s="24"/>
      <c r="S13" s="24"/>
      <c r="T13" s="24"/>
      <c r="U13" s="24"/>
      <c r="V13" s="24"/>
      <c r="W13" s="24"/>
      <c r="X13" s="24"/>
      <c r="Y13" s="15"/>
      <c r="Z13" s="15"/>
      <c r="AA13" s="15"/>
      <c r="AB13" s="15"/>
      <c r="AC13" s="189" t="s">
        <v>208</v>
      </c>
      <c r="AD13" s="189"/>
      <c r="AE13" s="15"/>
      <c r="AF13" s="15"/>
      <c r="AG13" s="15"/>
      <c r="AH13" s="15"/>
      <c r="AI13" s="34"/>
      <c r="AK13" s="87"/>
    </row>
    <row r="14" spans="1:37" x14ac:dyDescent="0.3">
      <c r="A14" s="19">
        <v>3</v>
      </c>
      <c r="B14" s="41" t="s">
        <v>132</v>
      </c>
      <c r="C14" s="19">
        <v>34</v>
      </c>
      <c r="D14" s="5"/>
      <c r="E14" s="5"/>
      <c r="F14" s="5"/>
      <c r="G14" s="211" t="s">
        <v>202</v>
      </c>
      <c r="H14" s="182"/>
      <c r="I14" s="182"/>
      <c r="J14" s="5"/>
      <c r="K14" s="5"/>
      <c r="L14" s="5"/>
      <c r="M14" s="14"/>
      <c r="N14" s="14"/>
      <c r="O14" s="14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4"/>
      <c r="AA14" s="18"/>
      <c r="AB14" s="18"/>
      <c r="AC14" s="18"/>
      <c r="AD14" s="18"/>
      <c r="AE14" s="18"/>
      <c r="AF14" s="18"/>
      <c r="AG14" s="14"/>
      <c r="AH14" s="14"/>
      <c r="AI14" s="12">
        <v>3</v>
      </c>
      <c r="AJ14" t="s">
        <v>124</v>
      </c>
    </row>
    <row r="15" spans="1:37" x14ac:dyDescent="0.3">
      <c r="A15" s="19"/>
      <c r="B15" s="41"/>
      <c r="C15" s="19">
        <v>35</v>
      </c>
      <c r="D15" s="24"/>
      <c r="E15" s="24"/>
      <c r="F15" s="24"/>
      <c r="G15" s="15"/>
      <c r="H15" s="5"/>
      <c r="I15" s="5"/>
      <c r="J15" s="5"/>
      <c r="K15" s="5"/>
      <c r="L15" s="5"/>
      <c r="M15" s="5"/>
      <c r="N15" s="211" t="s">
        <v>203</v>
      </c>
      <c r="O15" s="182"/>
      <c r="P15" s="182"/>
      <c r="Q15" s="5"/>
      <c r="R15" s="5"/>
      <c r="S15" s="5"/>
      <c r="T15" s="14"/>
      <c r="U15" s="5"/>
      <c r="V15" s="5"/>
      <c r="W15" s="5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K15" s="86" t="s">
        <v>235</v>
      </c>
    </row>
    <row r="16" spans="1:37" x14ac:dyDescent="0.3">
      <c r="A16" s="19"/>
      <c r="B16" s="41"/>
      <c r="C16" s="19">
        <v>36</v>
      </c>
      <c r="D16" s="24"/>
      <c r="E16" s="24"/>
      <c r="F16" s="24"/>
      <c r="G16" s="1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4"/>
      <c r="U16" s="211" t="s">
        <v>204</v>
      </c>
      <c r="V16" s="182"/>
      <c r="W16" s="182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7" x14ac:dyDescent="0.3">
      <c r="A17" s="19"/>
      <c r="B17" s="41"/>
      <c r="C17" s="19">
        <v>37</v>
      </c>
      <c r="D17" s="24"/>
      <c r="E17" s="24"/>
      <c r="F17" s="24"/>
      <c r="G17" s="1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4"/>
      <c r="U17" s="5"/>
      <c r="V17" s="5"/>
      <c r="W17" s="5"/>
      <c r="X17" s="14"/>
      <c r="Y17" s="14"/>
      <c r="Z17" s="14"/>
      <c r="AA17" s="14"/>
      <c r="AB17" s="211" t="s">
        <v>205</v>
      </c>
      <c r="AC17" s="182"/>
      <c r="AD17" s="182"/>
      <c r="AE17" s="14"/>
      <c r="AF17" s="14"/>
      <c r="AG17" s="14"/>
      <c r="AH17" s="14"/>
    </row>
    <row r="18" spans="1:37" x14ac:dyDescent="0.3">
      <c r="A18" s="19">
        <v>4</v>
      </c>
      <c r="B18" s="41" t="s">
        <v>142</v>
      </c>
      <c r="C18" s="19">
        <v>37</v>
      </c>
      <c r="D18" s="5"/>
      <c r="E18" s="194" t="s">
        <v>205</v>
      </c>
      <c r="F18" s="185"/>
      <c r="G18" s="185"/>
      <c r="H18" s="185"/>
      <c r="I18" s="185"/>
      <c r="J18" s="5"/>
      <c r="K18" s="5"/>
      <c r="L18" s="5"/>
      <c r="M18" s="5"/>
      <c r="N18" s="5"/>
      <c r="O18" s="5"/>
      <c r="P18" s="5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2">
        <v>5</v>
      </c>
      <c r="AJ18" t="s">
        <v>122</v>
      </c>
    </row>
    <row r="19" spans="1:37" s="10" customFormat="1" x14ac:dyDescent="0.3">
      <c r="A19" s="21"/>
      <c r="B19" s="92"/>
      <c r="C19" s="21">
        <v>38</v>
      </c>
      <c r="D19" s="15"/>
      <c r="E19" s="15"/>
      <c r="F19" s="15"/>
      <c r="G19" s="15"/>
      <c r="H19" s="15"/>
      <c r="I19" s="24"/>
      <c r="J19" s="24"/>
      <c r="K19" s="24"/>
      <c r="L19" s="194" t="s">
        <v>206</v>
      </c>
      <c r="M19" s="185"/>
      <c r="N19" s="185"/>
      <c r="O19" s="185"/>
      <c r="P19" s="185"/>
      <c r="Q19" s="24"/>
      <c r="R19" s="24"/>
      <c r="S19" s="24"/>
      <c r="T19" s="24"/>
      <c r="U19" s="15"/>
      <c r="V19" s="15"/>
      <c r="W19" s="15"/>
      <c r="X19" s="15"/>
      <c r="Y19" s="15"/>
      <c r="Z19" s="24"/>
      <c r="AA19" s="24"/>
      <c r="AB19" s="24"/>
      <c r="AC19" s="24"/>
      <c r="AD19" s="24"/>
      <c r="AE19" s="15"/>
      <c r="AF19" s="15"/>
      <c r="AG19" s="15"/>
      <c r="AH19" s="15"/>
      <c r="AI19" s="34"/>
      <c r="AK19" s="87"/>
    </row>
    <row r="20" spans="1:37" s="10" customFormat="1" x14ac:dyDescent="0.3">
      <c r="A20" s="21"/>
      <c r="B20" s="92"/>
      <c r="C20" s="19">
        <v>39</v>
      </c>
      <c r="D20" s="15"/>
      <c r="E20" s="15"/>
      <c r="F20" s="15"/>
      <c r="G20" s="15"/>
      <c r="H20" s="1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94" t="s">
        <v>207</v>
      </c>
      <c r="T20" s="185"/>
      <c r="U20" s="185"/>
      <c r="V20" s="185"/>
      <c r="W20" s="185"/>
      <c r="X20" s="15"/>
      <c r="Y20" s="15"/>
      <c r="Z20" s="24"/>
      <c r="AA20" s="24"/>
      <c r="AB20" s="24"/>
      <c r="AC20" s="24"/>
      <c r="AD20" s="24"/>
      <c r="AE20" s="15"/>
      <c r="AF20" s="15"/>
      <c r="AG20" s="15"/>
      <c r="AH20" s="15"/>
      <c r="AI20" s="34"/>
      <c r="AK20" s="87"/>
    </row>
    <row r="21" spans="1:37" s="10" customFormat="1" x14ac:dyDescent="0.3">
      <c r="A21" s="21"/>
      <c r="B21" s="92"/>
      <c r="C21" s="21">
        <v>40</v>
      </c>
      <c r="D21" s="15"/>
      <c r="E21" s="15"/>
      <c r="F21" s="15"/>
      <c r="G21" s="15"/>
      <c r="H21" s="1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15"/>
      <c r="V21" s="15"/>
      <c r="W21" s="15"/>
      <c r="X21" s="15"/>
      <c r="Y21" s="15"/>
      <c r="Z21" s="194" t="s">
        <v>208</v>
      </c>
      <c r="AA21" s="185"/>
      <c r="AB21" s="185"/>
      <c r="AC21" s="185"/>
      <c r="AD21" s="185"/>
      <c r="AE21" s="15"/>
      <c r="AF21" s="15"/>
      <c r="AG21" s="15"/>
      <c r="AH21" s="15"/>
      <c r="AI21" s="34"/>
      <c r="AK21" s="87"/>
    </row>
    <row r="22" spans="1:37" s="10" customFormat="1" x14ac:dyDescent="0.3">
      <c r="A22" s="21"/>
      <c r="B22" s="92"/>
      <c r="C22" s="19">
        <v>41</v>
      </c>
      <c r="D22" s="15"/>
      <c r="E22" s="15"/>
      <c r="F22" s="15"/>
      <c r="G22" s="15"/>
      <c r="H22" s="15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15"/>
      <c r="V22" s="15"/>
      <c r="W22" s="15"/>
      <c r="X22" s="15"/>
      <c r="Y22" s="15"/>
      <c r="Z22" s="24"/>
      <c r="AA22" s="24"/>
      <c r="AB22" s="24"/>
      <c r="AC22" s="24"/>
      <c r="AD22" s="24"/>
      <c r="AE22" s="15"/>
      <c r="AF22" s="15"/>
      <c r="AG22" s="185" t="s">
        <v>269</v>
      </c>
      <c r="AH22" s="185"/>
      <c r="AI22" s="34"/>
      <c r="AK22" s="89">
        <v>44868</v>
      </c>
    </row>
    <row r="23" spans="1:37" x14ac:dyDescent="0.3">
      <c r="A23" s="19">
        <v>5</v>
      </c>
      <c r="B23" s="41" t="s">
        <v>133</v>
      </c>
      <c r="C23" s="19">
        <v>37</v>
      </c>
      <c r="D23" s="5"/>
      <c r="E23" s="195" t="s">
        <v>205</v>
      </c>
      <c r="F23" s="181"/>
      <c r="G23" s="181"/>
      <c r="H23" s="181"/>
      <c r="I23" s="5"/>
      <c r="J23" s="5"/>
      <c r="K23" s="5"/>
      <c r="L23" s="5"/>
      <c r="M23" s="5"/>
      <c r="N23" s="5"/>
      <c r="O23" s="5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2">
        <v>4</v>
      </c>
      <c r="AJ23" t="s">
        <v>122</v>
      </c>
    </row>
    <row r="24" spans="1:37" x14ac:dyDescent="0.3">
      <c r="A24" s="19"/>
      <c r="B24" s="41"/>
      <c r="C24" s="19">
        <v>38</v>
      </c>
      <c r="D24" s="15"/>
      <c r="E24" s="15"/>
      <c r="F24" s="15"/>
      <c r="G24" s="15"/>
      <c r="H24" s="14"/>
      <c r="I24" s="5"/>
      <c r="J24" s="5"/>
      <c r="K24" s="5"/>
      <c r="L24" s="195" t="s">
        <v>206</v>
      </c>
      <c r="M24" s="181"/>
      <c r="N24" s="181"/>
      <c r="O24" s="181"/>
      <c r="P24" s="5"/>
      <c r="Q24" s="5"/>
      <c r="R24" s="5"/>
      <c r="S24" s="5"/>
      <c r="T24" s="5"/>
      <c r="U24" s="5"/>
      <c r="V24" s="5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7" x14ac:dyDescent="0.3">
      <c r="A25" s="19"/>
      <c r="B25" s="41"/>
      <c r="C25" s="19">
        <v>39</v>
      </c>
      <c r="D25" s="15"/>
      <c r="E25" s="15"/>
      <c r="F25" s="15"/>
      <c r="G25" s="15"/>
      <c r="H25" s="14"/>
      <c r="I25" s="15"/>
      <c r="J25" s="15"/>
      <c r="K25" s="15"/>
      <c r="L25" s="15"/>
      <c r="M25" s="15"/>
      <c r="N25" s="15"/>
      <c r="O25" s="14"/>
      <c r="P25" s="5"/>
      <c r="Q25" s="5"/>
      <c r="R25" s="5"/>
      <c r="S25" s="195" t="s">
        <v>207</v>
      </c>
      <c r="T25" s="181"/>
      <c r="U25" s="181"/>
      <c r="V25" s="181"/>
      <c r="W25" s="5"/>
      <c r="X25" s="5"/>
      <c r="Y25" s="5"/>
      <c r="Z25" s="5"/>
      <c r="AA25" s="5"/>
      <c r="AB25" s="5"/>
      <c r="AC25" s="5"/>
      <c r="AD25" s="14"/>
      <c r="AE25" s="14"/>
      <c r="AF25" s="14"/>
      <c r="AG25" s="14"/>
      <c r="AH25" s="14"/>
    </row>
    <row r="26" spans="1:37" x14ac:dyDescent="0.3">
      <c r="A26" s="19"/>
      <c r="B26" s="41"/>
      <c r="C26" s="19">
        <v>40</v>
      </c>
      <c r="D26" s="15"/>
      <c r="E26" s="15"/>
      <c r="F26" s="15"/>
      <c r="G26" s="15"/>
      <c r="H26" s="14"/>
      <c r="I26" s="15"/>
      <c r="J26" s="15"/>
      <c r="K26" s="15"/>
      <c r="L26" s="15"/>
      <c r="M26" s="15"/>
      <c r="N26" s="15"/>
      <c r="O26" s="14"/>
      <c r="P26" s="5"/>
      <c r="Q26" s="5"/>
      <c r="R26" s="5"/>
      <c r="S26" s="5"/>
      <c r="T26" s="5"/>
      <c r="U26" s="5"/>
      <c r="V26" s="5"/>
      <c r="W26" s="5"/>
      <c r="X26" s="5"/>
      <c r="Y26" s="5"/>
      <c r="Z26" s="195" t="s">
        <v>208</v>
      </c>
      <c r="AA26" s="181"/>
      <c r="AB26" s="181"/>
      <c r="AC26" s="181"/>
      <c r="AD26" s="5"/>
      <c r="AE26" s="14"/>
      <c r="AF26" s="14"/>
      <c r="AG26" s="14"/>
      <c r="AH26" s="14"/>
    </row>
    <row r="27" spans="1:37" x14ac:dyDescent="0.3">
      <c r="A27" s="19"/>
      <c r="B27" s="41"/>
      <c r="C27" s="19">
        <v>41</v>
      </c>
      <c r="D27" s="15"/>
      <c r="E27" s="15"/>
      <c r="F27" s="15"/>
      <c r="G27" s="15"/>
      <c r="H27" s="14"/>
      <c r="I27" s="15"/>
      <c r="J27" s="15"/>
      <c r="K27" s="15"/>
      <c r="L27" s="15"/>
      <c r="M27" s="15"/>
      <c r="N27" s="15"/>
      <c r="O27" s="1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4"/>
      <c r="AB27" s="14"/>
      <c r="AC27" s="14"/>
      <c r="AD27" s="14"/>
      <c r="AE27" s="14"/>
      <c r="AF27" s="14"/>
      <c r="AG27" s="223" t="s">
        <v>289</v>
      </c>
      <c r="AH27" s="224"/>
      <c r="AK27" s="90">
        <v>44867</v>
      </c>
    </row>
    <row r="28" spans="1:37" x14ac:dyDescent="0.3">
      <c r="A28" s="19">
        <v>6</v>
      </c>
      <c r="B28" s="41" t="s">
        <v>143</v>
      </c>
      <c r="C28" s="21">
        <v>37</v>
      </c>
      <c r="D28" s="5"/>
      <c r="E28" s="5"/>
      <c r="F28" s="5"/>
      <c r="G28" s="15"/>
      <c r="H28" s="5"/>
      <c r="I28" s="20" t="s">
        <v>205</v>
      </c>
      <c r="J28" s="5"/>
      <c r="K28" s="14"/>
      <c r="L28" s="14"/>
      <c r="M28" s="14"/>
      <c r="N28" s="14"/>
      <c r="O28" s="14"/>
      <c r="P28" s="14"/>
      <c r="Q28" s="14"/>
      <c r="R28" s="5"/>
      <c r="S28" s="5"/>
      <c r="T28" s="5"/>
      <c r="U28" s="5"/>
      <c r="V28" s="5"/>
      <c r="W28" s="5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2">
        <v>1</v>
      </c>
      <c r="AJ28" t="s">
        <v>126</v>
      </c>
    </row>
    <row r="29" spans="1:37" s="10" customFormat="1" x14ac:dyDescent="0.3">
      <c r="A29" s="21"/>
      <c r="B29" s="92"/>
      <c r="C29" s="19">
        <v>38</v>
      </c>
      <c r="D29" s="15"/>
      <c r="E29" s="15"/>
      <c r="F29" s="24"/>
      <c r="G29" s="15"/>
      <c r="H29" s="15"/>
      <c r="I29" s="15"/>
      <c r="J29" s="15"/>
      <c r="K29" s="24"/>
      <c r="L29" s="24"/>
      <c r="M29" s="24"/>
      <c r="N29" s="15"/>
      <c r="O29" s="24"/>
      <c r="P29" s="94" t="s">
        <v>206</v>
      </c>
      <c r="Q29" s="24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34"/>
      <c r="AK29" s="87"/>
    </row>
    <row r="30" spans="1:37" s="10" customFormat="1" x14ac:dyDescent="0.3">
      <c r="A30" s="21"/>
      <c r="B30" s="92"/>
      <c r="C30" s="21">
        <v>39</v>
      </c>
      <c r="D30" s="15"/>
      <c r="E30" s="15"/>
      <c r="F30" s="15"/>
      <c r="G30" s="15"/>
      <c r="H30" s="15"/>
      <c r="I30" s="15"/>
      <c r="J30" s="15"/>
      <c r="K30" s="15"/>
      <c r="L30" s="15"/>
      <c r="M30" s="24"/>
      <c r="N30" s="15"/>
      <c r="O30" s="15"/>
      <c r="P30" s="15"/>
      <c r="Q30" s="24"/>
      <c r="R30" s="24"/>
      <c r="S30" s="24"/>
      <c r="T30" s="24"/>
      <c r="U30" s="15"/>
      <c r="V30" s="24"/>
      <c r="W30" s="94" t="s">
        <v>207</v>
      </c>
      <c r="X30" s="24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34"/>
      <c r="AK30" s="87"/>
    </row>
    <row r="31" spans="1:37" s="10" customFormat="1" x14ac:dyDescent="0.3">
      <c r="A31" s="21"/>
      <c r="B31" s="92"/>
      <c r="C31" s="21">
        <v>40</v>
      </c>
      <c r="D31" s="15"/>
      <c r="E31" s="15"/>
      <c r="F31" s="15"/>
      <c r="G31" s="15"/>
      <c r="H31" s="15"/>
      <c r="I31" s="15"/>
      <c r="J31" s="15"/>
      <c r="K31" s="15"/>
      <c r="L31" s="15"/>
      <c r="M31" s="24"/>
      <c r="N31" s="15"/>
      <c r="O31" s="15"/>
      <c r="P31" s="15"/>
      <c r="Q31" s="24"/>
      <c r="R31" s="24"/>
      <c r="S31" s="24"/>
      <c r="T31" s="24"/>
      <c r="U31" s="15"/>
      <c r="V31" s="24"/>
      <c r="W31" s="24"/>
      <c r="X31" s="24"/>
      <c r="Y31" s="15"/>
      <c r="Z31" s="15"/>
      <c r="AA31" s="15"/>
      <c r="AB31" s="15"/>
      <c r="AC31" s="15"/>
      <c r="AD31" s="20" t="s">
        <v>208</v>
      </c>
      <c r="AE31" s="15"/>
      <c r="AF31" s="15"/>
      <c r="AG31" s="15"/>
      <c r="AH31" s="15"/>
      <c r="AI31" s="34"/>
      <c r="AK31" s="87" t="s">
        <v>235</v>
      </c>
    </row>
    <row r="32" spans="1:37" x14ac:dyDescent="0.3">
      <c r="A32" s="19">
        <v>7</v>
      </c>
      <c r="B32" s="41" t="s">
        <v>134</v>
      </c>
      <c r="C32" s="19">
        <v>35</v>
      </c>
      <c r="D32" s="221" t="s">
        <v>203</v>
      </c>
      <c r="E32" s="221"/>
      <c r="F32" s="5"/>
      <c r="G32" s="5"/>
      <c r="H32" s="5"/>
      <c r="I32" s="5"/>
      <c r="J32" s="5"/>
      <c r="K32" s="5"/>
      <c r="L32" s="5"/>
      <c r="M32" s="5"/>
      <c r="N32" s="5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2">
        <v>6</v>
      </c>
      <c r="AJ32" t="s">
        <v>122</v>
      </c>
    </row>
    <row r="33" spans="1:37" x14ac:dyDescent="0.3">
      <c r="A33" s="19"/>
      <c r="B33" s="41"/>
      <c r="C33" s="19">
        <v>36</v>
      </c>
      <c r="D33" s="5"/>
      <c r="E33" s="176" t="s">
        <v>204</v>
      </c>
      <c r="F33" s="176"/>
      <c r="G33" s="176"/>
      <c r="H33" s="176"/>
      <c r="I33" s="176"/>
      <c r="J33" s="176"/>
      <c r="K33" s="5"/>
      <c r="L33" s="5"/>
      <c r="M33" s="5"/>
      <c r="N33" s="5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7" x14ac:dyDescent="0.3">
      <c r="A34" s="19"/>
      <c r="B34" s="41"/>
      <c r="C34" s="19">
        <v>37</v>
      </c>
      <c r="D34" s="5"/>
      <c r="E34" s="5"/>
      <c r="F34" s="5"/>
      <c r="G34" s="5"/>
      <c r="H34" s="5"/>
      <c r="I34" s="5"/>
      <c r="J34" s="5"/>
      <c r="K34" s="5"/>
      <c r="L34" s="176" t="s">
        <v>205</v>
      </c>
      <c r="M34" s="176"/>
      <c r="N34" s="176"/>
      <c r="O34" s="176"/>
      <c r="P34" s="176"/>
      <c r="Q34" s="176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7" x14ac:dyDescent="0.3">
      <c r="A35" s="19"/>
      <c r="B35" s="41"/>
      <c r="C35" s="19">
        <v>38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4"/>
      <c r="P35" s="14"/>
      <c r="Q35" s="14"/>
      <c r="R35" s="14"/>
      <c r="S35" s="176" t="s">
        <v>206</v>
      </c>
      <c r="T35" s="176"/>
      <c r="U35" s="176"/>
      <c r="V35" s="176"/>
      <c r="W35" s="176"/>
      <c r="X35" s="176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7" x14ac:dyDescent="0.3">
      <c r="A36" s="19"/>
      <c r="B36" s="41"/>
      <c r="C36" s="19">
        <v>39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76" t="s">
        <v>207</v>
      </c>
      <c r="AA36" s="176"/>
      <c r="AB36" s="176"/>
      <c r="AC36" s="176"/>
      <c r="AD36" s="176"/>
      <c r="AE36" s="176"/>
      <c r="AF36" s="14"/>
      <c r="AG36" s="14"/>
      <c r="AH36" s="14"/>
    </row>
    <row r="37" spans="1:37" x14ac:dyDescent="0.3">
      <c r="A37" s="19"/>
      <c r="B37" s="41"/>
      <c r="C37" s="19">
        <v>40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76" t="s">
        <v>208</v>
      </c>
      <c r="AH37" s="176"/>
      <c r="AK37" s="90">
        <v>44869</v>
      </c>
    </row>
    <row r="38" spans="1:37" x14ac:dyDescent="0.3">
      <c r="A38" s="19">
        <v>8</v>
      </c>
      <c r="B38" s="41" t="s">
        <v>147</v>
      </c>
      <c r="C38" s="19">
        <v>17</v>
      </c>
      <c r="D38" s="212" t="s">
        <v>184</v>
      </c>
      <c r="E38" s="212"/>
      <c r="F38" s="212"/>
      <c r="G38" s="5"/>
      <c r="H38" s="5"/>
      <c r="I38" s="5"/>
      <c r="J38" s="5"/>
      <c r="K38" s="5"/>
      <c r="L38" s="5"/>
      <c r="M38" s="5"/>
      <c r="N38" s="5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K38" s="90"/>
    </row>
    <row r="39" spans="1:37" x14ac:dyDescent="0.3">
      <c r="C39" s="19">
        <v>18</v>
      </c>
      <c r="D39" s="5"/>
      <c r="E39" s="5"/>
      <c r="F39" s="5"/>
      <c r="G39" s="5"/>
      <c r="H39" s="5"/>
      <c r="I39" s="5"/>
      <c r="J39" s="5"/>
      <c r="K39" s="5"/>
      <c r="L39" s="212" t="s">
        <v>184</v>
      </c>
      <c r="M39" s="212"/>
      <c r="N39" s="212"/>
      <c r="O39" s="212"/>
      <c r="P39" s="212"/>
      <c r="Q39" s="212"/>
      <c r="R39" s="212"/>
      <c r="S39" s="212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2">
        <v>7</v>
      </c>
      <c r="AJ39" t="s">
        <v>122</v>
      </c>
    </row>
    <row r="40" spans="1:37" x14ac:dyDescent="0.3">
      <c r="A40" s="19"/>
      <c r="B40" s="41"/>
      <c r="C40" s="19">
        <v>19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4"/>
      <c r="R40" s="14"/>
      <c r="S40" s="14"/>
      <c r="T40" s="14"/>
      <c r="U40" s="14"/>
      <c r="V40" s="14"/>
      <c r="W40" s="14"/>
      <c r="X40" s="14"/>
      <c r="Y40" s="14"/>
      <c r="Z40" s="212" t="s">
        <v>188</v>
      </c>
      <c r="AA40" s="212"/>
      <c r="AB40" s="212"/>
      <c r="AC40" s="212"/>
      <c r="AD40" s="212"/>
      <c r="AE40" s="212"/>
      <c r="AF40" s="212"/>
      <c r="AG40" s="212"/>
      <c r="AH40" s="14"/>
    </row>
    <row r="41" spans="1:37" x14ac:dyDescent="0.3">
      <c r="A41" s="19">
        <v>9</v>
      </c>
      <c r="B41" s="41" t="s">
        <v>137</v>
      </c>
      <c r="C41" s="19">
        <v>10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4"/>
      <c r="S41" s="14"/>
      <c r="T41" s="220" t="s">
        <v>176</v>
      </c>
      <c r="U41" s="220"/>
      <c r="V41" s="220"/>
      <c r="W41" s="220"/>
      <c r="X41" s="220"/>
      <c r="Y41" s="220"/>
      <c r="Z41" s="220"/>
      <c r="AA41" s="220"/>
      <c r="AB41" s="220"/>
      <c r="AC41" s="5"/>
      <c r="AD41" s="5"/>
      <c r="AE41" s="5"/>
      <c r="AF41" s="5"/>
      <c r="AG41" s="5"/>
      <c r="AH41" s="5"/>
      <c r="AI41" s="12">
        <v>8</v>
      </c>
      <c r="AJ41" t="s">
        <v>122</v>
      </c>
    </row>
    <row r="42" spans="1:37" x14ac:dyDescent="0.3">
      <c r="A42" s="19">
        <v>10</v>
      </c>
      <c r="B42" s="41" t="s">
        <v>135</v>
      </c>
      <c r="C42" s="19">
        <v>10</v>
      </c>
      <c r="D42" s="18"/>
      <c r="E42" s="18"/>
      <c r="F42" s="15"/>
      <c r="G42" s="15"/>
      <c r="H42" s="15"/>
      <c r="I42" s="18"/>
      <c r="J42" s="18"/>
      <c r="K42" s="18"/>
      <c r="L42" s="1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216" t="s">
        <v>176</v>
      </c>
      <c r="AA42" s="216"/>
      <c r="AB42" s="216"/>
      <c r="AC42" s="216"/>
      <c r="AD42" s="14"/>
      <c r="AE42" s="14"/>
      <c r="AF42" s="14"/>
      <c r="AG42" s="5"/>
      <c r="AH42" s="5"/>
      <c r="AI42" s="12">
        <v>4</v>
      </c>
      <c r="AJ42" t="s">
        <v>122</v>
      </c>
      <c r="AK42" s="90"/>
    </row>
    <row r="43" spans="1:37" x14ac:dyDescent="0.3">
      <c r="A43" s="19">
        <v>11</v>
      </c>
      <c r="B43" s="41" t="s">
        <v>136</v>
      </c>
      <c r="C43" s="19">
        <v>10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5"/>
      <c r="AF43" s="5"/>
      <c r="AG43" s="201" t="s">
        <v>175</v>
      </c>
      <c r="AH43" s="201"/>
      <c r="AI43" s="12">
        <v>8</v>
      </c>
      <c r="AJ43" t="s">
        <v>122</v>
      </c>
      <c r="AK43" s="90">
        <v>44872</v>
      </c>
    </row>
    <row r="44" spans="1:37" x14ac:dyDescent="0.3">
      <c r="A44" s="19">
        <v>12</v>
      </c>
      <c r="B44" s="41" t="s">
        <v>138</v>
      </c>
      <c r="C44" s="19">
        <v>18</v>
      </c>
      <c r="D44" s="5"/>
      <c r="E44" s="5"/>
      <c r="F44" s="5"/>
      <c r="G44" s="5"/>
      <c r="H44" s="5"/>
      <c r="I44" s="5"/>
      <c r="J44" s="5"/>
      <c r="K44" s="5"/>
      <c r="L44" s="193" t="s">
        <v>184</v>
      </c>
      <c r="M44" s="193"/>
      <c r="N44" s="193"/>
      <c r="O44" s="193"/>
      <c r="P44" s="193"/>
      <c r="Q44" s="5"/>
      <c r="R44" s="5"/>
      <c r="S44" s="5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2">
        <v>5</v>
      </c>
      <c r="AJ44" t="s">
        <v>122</v>
      </c>
    </row>
    <row r="45" spans="1:37" s="10" customFormat="1" x14ac:dyDescent="0.3">
      <c r="A45" s="21"/>
      <c r="B45" s="92"/>
      <c r="C45" s="21">
        <v>19</v>
      </c>
      <c r="D45" s="15"/>
      <c r="E45" s="15"/>
      <c r="F45" s="15"/>
      <c r="G45" s="15"/>
      <c r="H45" s="15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15"/>
      <c r="V45" s="15"/>
      <c r="W45" s="15"/>
      <c r="X45" s="15"/>
      <c r="Y45" s="15"/>
      <c r="Z45" s="193" t="s">
        <v>188</v>
      </c>
      <c r="AA45" s="193"/>
      <c r="AB45" s="193"/>
      <c r="AC45" s="193"/>
      <c r="AD45" s="193"/>
      <c r="AE45" s="15"/>
      <c r="AF45" s="15"/>
      <c r="AG45" s="15"/>
      <c r="AH45" s="15"/>
      <c r="AI45" s="34"/>
      <c r="AK45" s="87"/>
    </row>
    <row r="46" spans="1:37" x14ac:dyDescent="0.3">
      <c r="A46" s="19">
        <v>13</v>
      </c>
      <c r="B46" s="41" t="s">
        <v>139</v>
      </c>
      <c r="C46" s="19">
        <v>18</v>
      </c>
      <c r="D46" s="5"/>
      <c r="E46" s="5"/>
      <c r="F46" s="5"/>
      <c r="G46" s="5"/>
      <c r="H46" s="5"/>
      <c r="I46" s="5"/>
      <c r="J46" s="5"/>
      <c r="K46" s="5"/>
      <c r="L46" s="15"/>
      <c r="M46" s="15"/>
      <c r="N46" s="15"/>
      <c r="O46" s="14"/>
      <c r="P46" s="14"/>
      <c r="Q46" s="14"/>
      <c r="R46" s="14"/>
      <c r="S46" s="180" t="s">
        <v>184</v>
      </c>
      <c r="T46" s="180"/>
      <c r="U46" s="180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2">
        <v>3</v>
      </c>
      <c r="AJ46" t="s">
        <v>122</v>
      </c>
    </row>
    <row r="47" spans="1:37" x14ac:dyDescent="0.3">
      <c r="A47" s="19"/>
      <c r="B47" s="41"/>
      <c r="C47" s="21">
        <v>19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80" t="s">
        <v>188</v>
      </c>
      <c r="AH47" s="180"/>
      <c r="AK47" s="86" t="s">
        <v>255</v>
      </c>
    </row>
    <row r="48" spans="1:37" x14ac:dyDescent="0.3">
      <c r="A48" s="19">
        <v>14</v>
      </c>
      <c r="B48" s="41" t="s">
        <v>140</v>
      </c>
      <c r="C48" s="19">
        <v>17</v>
      </c>
      <c r="D48" s="5"/>
      <c r="E48" s="178" t="s">
        <v>183</v>
      </c>
      <c r="F48" s="179"/>
      <c r="G48" s="179"/>
      <c r="H48" s="179"/>
      <c r="I48" s="179"/>
      <c r="J48" s="5"/>
      <c r="K48" s="5"/>
      <c r="L48" s="5"/>
      <c r="M48" s="5"/>
      <c r="N48" s="5"/>
      <c r="O48" s="5"/>
      <c r="P48" s="5"/>
      <c r="Q48" s="5"/>
      <c r="R48" s="5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2">
        <v>5</v>
      </c>
      <c r="AJ48" t="s">
        <v>122</v>
      </c>
    </row>
    <row r="49" spans="1:37" s="10" customFormat="1" x14ac:dyDescent="0.3">
      <c r="A49" s="21"/>
      <c r="B49" s="92"/>
      <c r="C49" s="21">
        <v>18</v>
      </c>
      <c r="D49" s="15"/>
      <c r="E49" s="15"/>
      <c r="F49" s="15"/>
      <c r="G49" s="15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179" t="s">
        <v>184</v>
      </c>
      <c r="T49" s="179"/>
      <c r="U49" s="179"/>
      <c r="V49" s="179"/>
      <c r="W49" s="179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34"/>
      <c r="AK49" s="87"/>
    </row>
    <row r="50" spans="1:37" x14ac:dyDescent="0.3">
      <c r="A50" s="19">
        <v>15</v>
      </c>
      <c r="B50" s="41" t="s">
        <v>141</v>
      </c>
      <c r="C50" s="19">
        <v>16</v>
      </c>
      <c r="D50" s="18"/>
      <c r="E50" s="18"/>
      <c r="F50" s="5"/>
      <c r="G50" s="5"/>
      <c r="H50" s="5"/>
      <c r="I50" s="5"/>
      <c r="J50" s="5"/>
      <c r="K50" s="5"/>
      <c r="L50" s="5"/>
      <c r="M50" s="5"/>
      <c r="N50" s="202" t="s">
        <v>182</v>
      </c>
      <c r="O50" s="213"/>
      <c r="P50" s="213"/>
      <c r="Q50" s="213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5"/>
      <c r="AC50" s="5"/>
      <c r="AD50" s="5"/>
      <c r="AE50" s="5"/>
      <c r="AF50" s="14"/>
      <c r="AG50" s="14"/>
      <c r="AH50" s="14"/>
      <c r="AI50" s="12">
        <v>4</v>
      </c>
      <c r="AJ50" t="s">
        <v>124</v>
      </c>
    </row>
    <row r="51" spans="1:37" s="10" customFormat="1" x14ac:dyDescent="0.3">
      <c r="A51" s="21"/>
      <c r="B51" s="92"/>
      <c r="C51" s="21">
        <v>17</v>
      </c>
      <c r="D51" s="24"/>
      <c r="E51" s="24"/>
      <c r="F51" s="24"/>
      <c r="G51" s="24"/>
      <c r="H51" s="24"/>
      <c r="I51" s="15"/>
      <c r="J51" s="15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15"/>
      <c r="W51" s="15"/>
      <c r="X51" s="15"/>
      <c r="Y51" s="15"/>
      <c r="Z51" s="24"/>
      <c r="AA51" s="24"/>
      <c r="AB51" s="202" t="s">
        <v>183</v>
      </c>
      <c r="AC51" s="213"/>
      <c r="AD51" s="213"/>
      <c r="AE51" s="213"/>
      <c r="AF51" s="15"/>
      <c r="AG51" s="15"/>
      <c r="AH51" s="15"/>
      <c r="AI51" s="34"/>
      <c r="AK51" s="87"/>
    </row>
    <row r="52" spans="1:37" x14ac:dyDescent="0.3">
      <c r="A52" s="19">
        <v>16</v>
      </c>
      <c r="B52" s="41" t="s">
        <v>144</v>
      </c>
      <c r="C52" s="19">
        <v>18</v>
      </c>
      <c r="D52" s="5"/>
      <c r="E52" s="5"/>
      <c r="F52" s="5"/>
      <c r="G52" s="5"/>
      <c r="H52" s="5"/>
      <c r="I52" s="5"/>
      <c r="J52" s="5"/>
      <c r="K52" s="5"/>
      <c r="L52" s="218" t="s">
        <v>184</v>
      </c>
      <c r="M52" s="192"/>
      <c r="N52" s="192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2">
        <v>3</v>
      </c>
      <c r="AJ52" t="s">
        <v>122</v>
      </c>
    </row>
    <row r="53" spans="1:37" x14ac:dyDescent="0.3">
      <c r="A53" s="19"/>
      <c r="B53" s="41"/>
      <c r="C53" s="19">
        <v>19</v>
      </c>
      <c r="D53" s="5"/>
      <c r="E53" s="5"/>
      <c r="F53" s="5"/>
      <c r="G53" s="5"/>
      <c r="H53" s="5"/>
      <c r="I53" s="5"/>
      <c r="J53" s="5"/>
      <c r="K53" s="5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218" t="s">
        <v>188</v>
      </c>
      <c r="AH53" s="192"/>
      <c r="AK53" s="90">
        <v>44866</v>
      </c>
    </row>
    <row r="54" spans="1:37" x14ac:dyDescent="0.3">
      <c r="A54" s="19">
        <v>17</v>
      </c>
      <c r="B54" s="41" t="s">
        <v>146</v>
      </c>
      <c r="C54" s="19">
        <v>18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69" t="s">
        <v>184</v>
      </c>
      <c r="T54" s="169"/>
      <c r="U54" s="169"/>
      <c r="V54" s="169"/>
      <c r="W54" s="14"/>
      <c r="X54" s="5"/>
      <c r="Y54" s="5"/>
      <c r="Z54" s="14"/>
      <c r="AA54" s="14"/>
      <c r="AB54" s="14"/>
      <c r="AC54" s="14"/>
      <c r="AD54" s="14"/>
      <c r="AE54" s="5"/>
      <c r="AF54" s="5"/>
      <c r="AG54" s="14"/>
      <c r="AH54" s="14"/>
      <c r="AI54" s="12">
        <v>4</v>
      </c>
      <c r="AJ54" t="s">
        <v>122</v>
      </c>
    </row>
    <row r="55" spans="1:37" s="10" customFormat="1" x14ac:dyDescent="0.3">
      <c r="A55" s="21"/>
      <c r="B55" s="92"/>
      <c r="C55" s="21">
        <v>19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15"/>
      <c r="U55" s="15"/>
      <c r="V55" s="15"/>
      <c r="W55" s="15"/>
      <c r="X55" s="24"/>
      <c r="Y55" s="24"/>
      <c r="Z55" s="15"/>
      <c r="AA55" s="15"/>
      <c r="AB55" s="15"/>
      <c r="AC55" s="15"/>
      <c r="AD55" s="15"/>
      <c r="AE55" s="24"/>
      <c r="AF55" s="24"/>
      <c r="AG55" s="169" t="s">
        <v>188</v>
      </c>
      <c r="AH55" s="169"/>
      <c r="AI55" s="34"/>
      <c r="AK55" s="89">
        <v>44867</v>
      </c>
    </row>
    <row r="56" spans="1:37" x14ac:dyDescent="0.3">
      <c r="A56" s="19">
        <v>18</v>
      </c>
      <c r="B56" s="41" t="s">
        <v>148</v>
      </c>
      <c r="C56" s="21">
        <v>10</v>
      </c>
      <c r="D56" s="14"/>
      <c r="E56" s="14"/>
      <c r="F56" s="5"/>
      <c r="G56" s="5"/>
      <c r="H56" s="5"/>
      <c r="I56" s="5"/>
      <c r="J56" s="14"/>
      <c r="K56" s="14"/>
      <c r="L56" s="14"/>
      <c r="M56" s="14"/>
      <c r="N56" s="14"/>
      <c r="O56" s="14"/>
      <c r="P56" s="14"/>
      <c r="Q56" s="14"/>
      <c r="R56" s="14"/>
      <c r="S56" s="98" t="s">
        <v>176</v>
      </c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2">
        <v>1</v>
      </c>
      <c r="AJ56" t="s">
        <v>122</v>
      </c>
    </row>
    <row r="57" spans="1:37" x14ac:dyDescent="0.3">
      <c r="A57" s="19">
        <v>19</v>
      </c>
      <c r="B57" s="41" t="s">
        <v>149</v>
      </c>
      <c r="C57" s="19">
        <v>10</v>
      </c>
      <c r="D57" s="15"/>
      <c r="E57" s="5"/>
      <c r="F57" s="5"/>
      <c r="G57" s="5"/>
      <c r="H57" s="5"/>
      <c r="I57" s="5"/>
      <c r="J57" s="5"/>
      <c r="K57" s="5"/>
      <c r="L57" s="15"/>
      <c r="M57" s="15"/>
      <c r="N57" s="15"/>
      <c r="O57" s="15"/>
      <c r="P57" s="15"/>
      <c r="Q57" s="15"/>
      <c r="R57" s="15"/>
      <c r="S57" s="14"/>
      <c r="T57" s="215" t="s">
        <v>176</v>
      </c>
      <c r="U57" s="203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4"/>
      <c r="AG57" s="14"/>
      <c r="AH57" s="14"/>
      <c r="AI57" s="12">
        <v>2</v>
      </c>
      <c r="AJ57" t="s">
        <v>123</v>
      </c>
    </row>
    <row r="58" spans="1:37" x14ac:dyDescent="0.3">
      <c r="A58" s="19">
        <v>20</v>
      </c>
      <c r="B58" s="41" t="s">
        <v>150</v>
      </c>
      <c r="C58" s="19">
        <v>18</v>
      </c>
      <c r="D58" s="5"/>
      <c r="E58" s="5"/>
      <c r="F58" s="5"/>
      <c r="G58" s="5"/>
      <c r="H58" s="5"/>
      <c r="I58" s="5"/>
      <c r="J58" s="5"/>
      <c r="K58" s="5"/>
      <c r="L58" s="205" t="s">
        <v>184</v>
      </c>
      <c r="M58" s="175"/>
      <c r="N58" s="175"/>
      <c r="O58" s="175"/>
      <c r="P58" s="17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4"/>
      <c r="AG58" s="14"/>
      <c r="AH58" s="14"/>
      <c r="AI58" s="12">
        <v>5</v>
      </c>
      <c r="AJ58" t="s">
        <v>122</v>
      </c>
    </row>
    <row r="59" spans="1:37" x14ac:dyDescent="0.3">
      <c r="A59" s="19"/>
      <c r="B59" s="41"/>
      <c r="C59" s="19">
        <v>19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205" t="s">
        <v>188</v>
      </c>
      <c r="AA59" s="175"/>
      <c r="AB59" s="175"/>
      <c r="AC59" s="175"/>
      <c r="AD59" s="175"/>
      <c r="AE59" s="15"/>
      <c r="AF59" s="14"/>
      <c r="AG59" s="14"/>
      <c r="AH59" s="14"/>
    </row>
    <row r="60" spans="1:37" x14ac:dyDescent="0.3">
      <c r="A60" s="19">
        <v>21</v>
      </c>
      <c r="B60" s="41" t="s">
        <v>151</v>
      </c>
      <c r="C60" s="21">
        <v>10</v>
      </c>
      <c r="D60" s="5"/>
      <c r="E60" s="5"/>
      <c r="F60" s="5"/>
      <c r="G60" s="5"/>
      <c r="H60" s="5"/>
      <c r="I60" s="24"/>
      <c r="J60" s="24"/>
      <c r="K60" s="24"/>
      <c r="L60" s="24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70" t="s">
        <v>176</v>
      </c>
      <c r="AA60" s="170"/>
      <c r="AB60" s="170"/>
      <c r="AC60" s="170"/>
      <c r="AD60" s="15"/>
      <c r="AE60" s="15"/>
      <c r="AF60" s="14"/>
      <c r="AG60" s="14"/>
      <c r="AH60" s="14"/>
      <c r="AI60" s="12">
        <v>4</v>
      </c>
      <c r="AJ60" t="s">
        <v>122</v>
      </c>
    </row>
    <row r="61" spans="1:37" x14ac:dyDescent="0.3">
      <c r="A61" s="19">
        <v>22</v>
      </c>
      <c r="B61" s="22" t="s">
        <v>152</v>
      </c>
      <c r="C61" s="19"/>
      <c r="D61" s="1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24"/>
      <c r="V61" s="15"/>
      <c r="W61" s="15"/>
      <c r="X61" s="24"/>
      <c r="Y61" s="24"/>
      <c r="Z61" s="24"/>
      <c r="AA61" s="24"/>
      <c r="AB61" s="24"/>
      <c r="AC61" s="15"/>
      <c r="AD61" s="15"/>
      <c r="AE61" s="24"/>
      <c r="AF61" s="5"/>
      <c r="AG61" s="5"/>
      <c r="AH61" s="5"/>
      <c r="AI61" s="12" t="s">
        <v>153</v>
      </c>
    </row>
    <row r="62" spans="1:37" x14ac:dyDescent="0.3">
      <c r="A62" s="19">
        <v>23</v>
      </c>
      <c r="B62" s="22" t="s">
        <v>154</v>
      </c>
      <c r="C62" s="19">
        <v>10</v>
      </c>
      <c r="D62" s="5"/>
      <c r="E62" s="5"/>
      <c r="F62" s="5"/>
      <c r="G62" s="5"/>
      <c r="H62" s="5"/>
      <c r="I62" s="5"/>
      <c r="J62" s="5"/>
      <c r="K62" s="5"/>
      <c r="L62" s="222" t="s">
        <v>176</v>
      </c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4"/>
      <c r="Z62" s="24"/>
      <c r="AA62" s="24"/>
      <c r="AB62" s="24"/>
      <c r="AC62" s="15"/>
      <c r="AD62" s="15"/>
      <c r="AE62" s="24"/>
      <c r="AF62" s="24"/>
      <c r="AG62" s="24"/>
      <c r="AH62" s="24"/>
      <c r="AI62" s="12" t="s">
        <v>155</v>
      </c>
      <c r="AJ62" t="s">
        <v>122</v>
      </c>
    </row>
    <row r="63" spans="1:37" x14ac:dyDescent="0.3">
      <c r="A63" s="19">
        <v>24</v>
      </c>
      <c r="B63" s="22" t="s">
        <v>156</v>
      </c>
      <c r="C63" s="19">
        <v>9</v>
      </c>
      <c r="D63" s="167" t="s">
        <v>175</v>
      </c>
      <c r="E63" s="167"/>
      <c r="F63" s="167"/>
      <c r="G63" s="167"/>
      <c r="H63" s="167"/>
      <c r="I63" s="167"/>
      <c r="J63" s="167"/>
      <c r="K63" s="167"/>
      <c r="L63" s="167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2" t="s">
        <v>157</v>
      </c>
      <c r="AJ63" t="s">
        <v>122</v>
      </c>
    </row>
    <row r="64" spans="1:37" x14ac:dyDescent="0.3">
      <c r="A64" s="19"/>
      <c r="B64" s="22"/>
      <c r="C64" s="19">
        <v>10</v>
      </c>
      <c r="D64" s="17"/>
      <c r="E64" s="167" t="s">
        <v>176</v>
      </c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K64" s="90">
        <v>44869</v>
      </c>
    </row>
    <row r="65" spans="1:37" x14ac:dyDescent="0.3">
      <c r="A65" s="19">
        <v>25</v>
      </c>
      <c r="B65" s="22" t="s">
        <v>158</v>
      </c>
      <c r="C65" s="19">
        <v>9</v>
      </c>
      <c r="D65" s="167" t="s">
        <v>175</v>
      </c>
      <c r="E65" s="167"/>
      <c r="F65" s="167"/>
      <c r="G65" s="167"/>
      <c r="H65" s="167"/>
      <c r="I65" s="167"/>
      <c r="J65" s="167"/>
      <c r="K65" s="167"/>
      <c r="L65" s="167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2" t="s">
        <v>157</v>
      </c>
      <c r="AJ65" t="s">
        <v>122</v>
      </c>
    </row>
    <row r="66" spans="1:37" x14ac:dyDescent="0.3">
      <c r="A66" s="19"/>
      <c r="B66" s="22"/>
      <c r="C66" s="19">
        <v>10</v>
      </c>
      <c r="D66" s="17"/>
      <c r="E66" s="167" t="s">
        <v>176</v>
      </c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K66" s="90">
        <v>44869</v>
      </c>
    </row>
    <row r="67" spans="1:37" x14ac:dyDescent="0.3">
      <c r="A67" s="19">
        <v>26</v>
      </c>
      <c r="B67" s="22" t="s">
        <v>159</v>
      </c>
      <c r="C67" s="19">
        <v>9</v>
      </c>
      <c r="D67" s="166" t="s">
        <v>175</v>
      </c>
      <c r="E67" s="166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4"/>
      <c r="AI67" s="12" t="s">
        <v>160</v>
      </c>
      <c r="AJ67" t="s">
        <v>122</v>
      </c>
    </row>
    <row r="68" spans="1:37" x14ac:dyDescent="0.3">
      <c r="A68" s="19"/>
      <c r="B68" s="22"/>
      <c r="C68" s="19">
        <v>10</v>
      </c>
      <c r="D68" s="17"/>
      <c r="E68" s="166" t="s">
        <v>176</v>
      </c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7"/>
      <c r="AG68" s="17"/>
      <c r="AH68" s="14"/>
    </row>
    <row r="69" spans="1:37" x14ac:dyDescent="0.3">
      <c r="A69" s="19">
        <v>27</v>
      </c>
      <c r="B69" s="22" t="s">
        <v>161</v>
      </c>
      <c r="C69" s="19">
        <v>9</v>
      </c>
      <c r="D69" s="166" t="s">
        <v>175</v>
      </c>
      <c r="E69" s="166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4"/>
      <c r="AI69" s="12" t="s">
        <v>160</v>
      </c>
      <c r="AJ69" t="s">
        <v>122</v>
      </c>
    </row>
    <row r="70" spans="1:37" x14ac:dyDescent="0.3">
      <c r="A70" s="19"/>
      <c r="B70" s="22"/>
      <c r="C70" s="19">
        <v>10</v>
      </c>
      <c r="D70" s="17"/>
      <c r="E70" s="166" t="s">
        <v>176</v>
      </c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7"/>
      <c r="AG70" s="17"/>
      <c r="AH70" s="14"/>
    </row>
    <row r="71" spans="1:37" x14ac:dyDescent="0.3">
      <c r="A71" s="19">
        <v>28</v>
      </c>
      <c r="B71" s="22" t="s">
        <v>162</v>
      </c>
      <c r="C71" s="21"/>
      <c r="D71" s="18"/>
      <c r="E71" s="15"/>
      <c r="F71" s="15"/>
      <c r="G71" s="15"/>
      <c r="H71" s="15"/>
      <c r="I71" s="5"/>
      <c r="J71" s="5"/>
      <c r="K71" s="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2">
        <v>3</v>
      </c>
      <c r="AJ71" t="s">
        <v>122</v>
      </c>
    </row>
    <row r="72" spans="1:37" x14ac:dyDescent="0.3">
      <c r="A72" s="19">
        <v>29</v>
      </c>
      <c r="B72" s="22" t="s">
        <v>163</v>
      </c>
      <c r="C72" s="19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2" t="s">
        <v>153</v>
      </c>
    </row>
    <row r="73" spans="1:37" s="12" customFormat="1" x14ac:dyDescent="0.3">
      <c r="A73" s="23"/>
      <c r="B73" s="14" t="s">
        <v>164</v>
      </c>
      <c r="C73" s="14">
        <f>SUM(C4:C72)</f>
        <v>1743</v>
      </c>
      <c r="D73" s="14">
        <f t="shared" ref="D73:Q73" si="0">SUM(D4:D61)</f>
        <v>0</v>
      </c>
      <c r="E73" s="14">
        <f t="shared" si="0"/>
        <v>0</v>
      </c>
      <c r="F73" s="14">
        <f t="shared" si="0"/>
        <v>0</v>
      </c>
      <c r="G73" s="14">
        <f t="shared" si="0"/>
        <v>0</v>
      </c>
      <c r="H73" s="14">
        <f t="shared" si="0"/>
        <v>0</v>
      </c>
      <c r="I73" s="14">
        <f t="shared" si="0"/>
        <v>0</v>
      </c>
      <c r="J73" s="14">
        <f t="shared" si="0"/>
        <v>0</v>
      </c>
      <c r="K73" s="14">
        <f t="shared" si="0"/>
        <v>0</v>
      </c>
      <c r="L73" s="14">
        <f t="shared" si="0"/>
        <v>0</v>
      </c>
      <c r="M73" s="14">
        <f t="shared" si="0"/>
        <v>0</v>
      </c>
      <c r="N73" s="14">
        <f t="shared" si="0"/>
        <v>0</v>
      </c>
      <c r="O73" s="14">
        <f t="shared" si="0"/>
        <v>0</v>
      </c>
      <c r="P73" s="14">
        <f t="shared" si="0"/>
        <v>0</v>
      </c>
      <c r="Q73" s="14">
        <f t="shared" si="0"/>
        <v>0</v>
      </c>
      <c r="R73" s="14">
        <f>SUM(R4:R62)</f>
        <v>0</v>
      </c>
      <c r="S73" s="14">
        <f>SUM(S4:S62)</f>
        <v>0</v>
      </c>
      <c r="T73" s="14">
        <f>SUM(T4:T62)</f>
        <v>0</v>
      </c>
      <c r="U73" s="14">
        <f t="shared" ref="U73:AG73" si="1">SUM(U4:U61)</f>
        <v>0</v>
      </c>
      <c r="V73" s="14">
        <f t="shared" si="1"/>
        <v>0</v>
      </c>
      <c r="W73" s="14">
        <f t="shared" si="1"/>
        <v>0</v>
      </c>
      <c r="X73" s="14">
        <f t="shared" si="1"/>
        <v>0</v>
      </c>
      <c r="Y73" s="14">
        <f t="shared" si="1"/>
        <v>0</v>
      </c>
      <c r="Z73" s="14">
        <f t="shared" si="1"/>
        <v>0</v>
      </c>
      <c r="AA73" s="14">
        <f t="shared" si="1"/>
        <v>0</v>
      </c>
      <c r="AB73" s="14">
        <f t="shared" si="1"/>
        <v>0</v>
      </c>
      <c r="AC73" s="14">
        <f t="shared" si="1"/>
        <v>0</v>
      </c>
      <c r="AD73" s="14">
        <f t="shared" si="1"/>
        <v>0</v>
      </c>
      <c r="AE73" s="14">
        <f t="shared" si="1"/>
        <v>0</v>
      </c>
      <c r="AF73" s="14">
        <f t="shared" si="1"/>
        <v>0</v>
      </c>
      <c r="AG73" s="14">
        <f t="shared" si="1"/>
        <v>0</v>
      </c>
      <c r="AH73" s="14"/>
      <c r="AJ73"/>
      <c r="AK73" s="93"/>
    </row>
    <row r="76" spans="1:37" s="12" customFormat="1" x14ac:dyDescent="0.3">
      <c r="D76"/>
      <c r="E76"/>
      <c r="F76"/>
      <c r="R76" s="25"/>
      <c r="S76" s="25"/>
      <c r="T76" s="25"/>
      <c r="U76" s="25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25"/>
      <c r="AH76" s="25"/>
      <c r="AJ76"/>
      <c r="AK76" s="93"/>
    </row>
    <row r="77" spans="1:37" s="12" customFormat="1" x14ac:dyDescent="0.3">
      <c r="D77"/>
      <c r="E77"/>
      <c r="F77"/>
      <c r="R77"/>
      <c r="S77"/>
      <c r="T77" s="25"/>
      <c r="U77" s="25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/>
      <c r="AH77"/>
      <c r="AJ77"/>
      <c r="AK77" s="93"/>
    </row>
    <row r="78" spans="1:37" s="12" customFormat="1" x14ac:dyDescent="0.3">
      <c r="D78"/>
      <c r="E78"/>
      <c r="F78"/>
      <c r="R78"/>
      <c r="S78"/>
      <c r="T78" s="25"/>
      <c r="U78" s="25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/>
      <c r="AH78"/>
      <c r="AJ78"/>
      <c r="AK78" s="93"/>
    </row>
    <row r="79" spans="1:37" s="12" customFormat="1" x14ac:dyDescent="0.3">
      <c r="D79"/>
      <c r="E79"/>
      <c r="F79"/>
      <c r="R79" s="27"/>
      <c r="S79" s="27"/>
      <c r="T79" s="27"/>
      <c r="U79" s="27"/>
      <c r="V79" s="28"/>
      <c r="W79" s="28"/>
      <c r="X79" s="28"/>
      <c r="Y79" s="26"/>
      <c r="Z79" s="26"/>
      <c r="AA79" s="26"/>
      <c r="AB79" s="26"/>
      <c r="AC79" s="26"/>
      <c r="AD79" s="26"/>
      <c r="AE79" s="26"/>
      <c r="AF79" s="26"/>
      <c r="AG79" s="27"/>
      <c r="AH79" s="27"/>
      <c r="AJ79"/>
      <c r="AK79" s="93"/>
    </row>
    <row r="80" spans="1:37" s="12" customFormat="1" x14ac:dyDescent="0.3">
      <c r="D80"/>
      <c r="E80"/>
      <c r="F80"/>
      <c r="R80" s="27"/>
      <c r="S80" s="27"/>
      <c r="T80" s="27"/>
      <c r="U80" s="27"/>
      <c r="V80" s="28"/>
      <c r="W80" s="28"/>
      <c r="X80" s="28"/>
      <c r="Y80" s="26"/>
      <c r="Z80" s="26"/>
      <c r="AA80" s="26"/>
      <c r="AB80" s="26"/>
      <c r="AC80" s="26"/>
      <c r="AD80" s="26"/>
      <c r="AE80" s="26"/>
      <c r="AF80" s="26"/>
      <c r="AG80" s="27"/>
      <c r="AH80" s="27"/>
      <c r="AJ80"/>
      <c r="AK80" s="93"/>
    </row>
    <row r="81" spans="4:37" s="12" customFormat="1" x14ac:dyDescent="0.3">
      <c r="D81"/>
      <c r="E81"/>
      <c r="F81"/>
      <c r="R81" s="25"/>
      <c r="S81" s="25"/>
      <c r="T81" s="25"/>
      <c r="U81" s="25"/>
      <c r="V81" s="28"/>
      <c r="W81" s="28"/>
      <c r="X81" s="28"/>
      <c r="Y81" s="28"/>
      <c r="Z81" s="30"/>
      <c r="AA81" s="30"/>
      <c r="AB81" s="30"/>
      <c r="AC81" s="30"/>
      <c r="AD81" s="30"/>
      <c r="AE81" s="30"/>
      <c r="AF81" s="30"/>
      <c r="AG81" s="25"/>
      <c r="AH81" s="25"/>
      <c r="AJ81"/>
      <c r="AK81" s="93"/>
    </row>
    <row r="82" spans="4:37" s="12" customFormat="1" x14ac:dyDescent="0.3">
      <c r="D82"/>
      <c r="E82"/>
      <c r="F82"/>
      <c r="R82" s="25"/>
      <c r="S82" s="25"/>
      <c r="T82" s="25"/>
      <c r="U82" s="25"/>
      <c r="V82" s="160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25"/>
      <c r="AH82" s="25"/>
      <c r="AJ82"/>
      <c r="AK82" s="93"/>
    </row>
    <row r="83" spans="4:37" s="12" customFormat="1" x14ac:dyDescent="0.3">
      <c r="D83"/>
      <c r="E83"/>
      <c r="F83"/>
      <c r="R83" s="25"/>
      <c r="S83" s="25"/>
      <c r="T83" s="25"/>
      <c r="U83" s="25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25"/>
      <c r="AH83" s="25"/>
      <c r="AJ83"/>
      <c r="AK83" s="93"/>
    </row>
    <row r="84" spans="4:37" s="12" customFormat="1" x14ac:dyDescent="0.3">
      <c r="D84"/>
      <c r="E84"/>
      <c r="F84"/>
      <c r="R84" s="25"/>
      <c r="S84" s="25"/>
      <c r="T84" s="25"/>
      <c r="U84" s="25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25"/>
      <c r="AH84" s="25"/>
      <c r="AJ84"/>
      <c r="AK84" s="93"/>
    </row>
  </sheetData>
  <mergeCells count="70">
    <mergeCell ref="E48:I48"/>
    <mergeCell ref="N50:Q50"/>
    <mergeCell ref="AG53:AH53"/>
    <mergeCell ref="S49:W49"/>
    <mergeCell ref="Z42:AC42"/>
    <mergeCell ref="AG43:AH43"/>
    <mergeCell ref="E18:I18"/>
    <mergeCell ref="AG27:AH27"/>
    <mergeCell ref="S25:V25"/>
    <mergeCell ref="Z26:AC26"/>
    <mergeCell ref="I10:J10"/>
    <mergeCell ref="O11:P11"/>
    <mergeCell ref="V12:W12"/>
    <mergeCell ref="AC13:AD13"/>
    <mergeCell ref="E23:H23"/>
    <mergeCell ref="V84:AF84"/>
    <mergeCell ref="A2:A3"/>
    <mergeCell ref="B2:B3"/>
    <mergeCell ref="C2:C3"/>
    <mergeCell ref="V76:AF76"/>
    <mergeCell ref="T57:U57"/>
    <mergeCell ref="L58:P58"/>
    <mergeCell ref="S54:V54"/>
    <mergeCell ref="Z59:AD59"/>
    <mergeCell ref="Z60:AC60"/>
    <mergeCell ref="L62:X62"/>
    <mergeCell ref="D63:L63"/>
    <mergeCell ref="L19:P19"/>
    <mergeCell ref="Z8:AH8"/>
    <mergeCell ref="AG9:AH9"/>
    <mergeCell ref="G14:I14"/>
    <mergeCell ref="N15:P15"/>
    <mergeCell ref="L24:O24"/>
    <mergeCell ref="V77:AF77"/>
    <mergeCell ref="V82:AF82"/>
    <mergeCell ref="V83:AF83"/>
    <mergeCell ref="E68:AE68"/>
    <mergeCell ref="E70:AE70"/>
    <mergeCell ref="D65:L65"/>
    <mergeCell ref="E64:AH64"/>
    <mergeCell ref="E66:AH66"/>
    <mergeCell ref="D67:E67"/>
    <mergeCell ref="D69:E69"/>
    <mergeCell ref="AG55:AH55"/>
    <mergeCell ref="L52:N52"/>
    <mergeCell ref="AG47:AH47"/>
    <mergeCell ref="AG37:AH37"/>
    <mergeCell ref="L34:Q34"/>
    <mergeCell ref="S35:X35"/>
    <mergeCell ref="Z36:AE36"/>
    <mergeCell ref="AB51:AE51"/>
    <mergeCell ref="L44:P44"/>
    <mergeCell ref="Z45:AD45"/>
    <mergeCell ref="S46:U46"/>
    <mergeCell ref="D38:F38"/>
    <mergeCell ref="T41:AB41"/>
    <mergeCell ref="A1:AG1"/>
    <mergeCell ref="D4:H4"/>
    <mergeCell ref="E5:N5"/>
    <mergeCell ref="L6:U6"/>
    <mergeCell ref="S7:AB7"/>
    <mergeCell ref="U16:W16"/>
    <mergeCell ref="AB17:AD17"/>
    <mergeCell ref="S20:W20"/>
    <mergeCell ref="Z21:AD21"/>
    <mergeCell ref="AG22:AH22"/>
    <mergeCell ref="L39:S39"/>
    <mergeCell ref="Z40:AG40"/>
    <mergeCell ref="D32:E32"/>
    <mergeCell ref="E33:J33"/>
  </mergeCells>
  <pageMargins left="0.7" right="0.7" top="0.75" bottom="0.75" header="0.3" footer="0.3"/>
  <pageSetup paperSize="5" scale="80" orientation="landscape" r:id="rId1"/>
  <colBreaks count="1" manualBreakCount="1">
    <brk id="3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J88"/>
  <sheetViews>
    <sheetView view="pageBreakPreview" zoomScale="70" zoomScaleNormal="100" zoomScaleSheetLayoutView="70" workbookViewId="0">
      <pane xSplit="3" ySplit="3" topLeftCell="D47" activePane="bottomRight" state="frozen"/>
      <selection activeCell="Z27" sqref="Z27"/>
      <selection pane="topRight" activeCell="Z27" sqref="Z27"/>
      <selection pane="bottomLeft" activeCell="Z27" sqref="Z27"/>
      <selection pane="bottomRight" activeCell="D4" sqref="D4:AG75"/>
    </sheetView>
  </sheetViews>
  <sheetFormatPr defaultColWidth="11" defaultRowHeight="15.6" x14ac:dyDescent="0.3"/>
  <cols>
    <col min="1" max="1" width="6.69921875" style="12" customWidth="1"/>
    <col min="2" max="2" width="13.3984375" style="12" customWidth="1"/>
    <col min="3" max="3" width="9.69921875" style="12" customWidth="1"/>
    <col min="4" max="33" width="4.5" customWidth="1"/>
    <col min="34" max="34" width="11" style="12"/>
    <col min="36" max="36" width="11" style="86"/>
  </cols>
  <sheetData>
    <row r="1" spans="1:36" ht="17.399999999999999" x14ac:dyDescent="0.3">
      <c r="A1" s="214" t="s">
        <v>225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6" ht="48" customHeight="1" x14ac:dyDescent="0.3">
      <c r="A2" s="190" t="s">
        <v>3</v>
      </c>
      <c r="B2" s="190" t="s">
        <v>118</v>
      </c>
      <c r="C2" s="190" t="s">
        <v>119</v>
      </c>
      <c r="D2" s="13" t="s">
        <v>124</v>
      </c>
      <c r="E2" s="13" t="s">
        <v>125</v>
      </c>
      <c r="F2" s="13" t="s">
        <v>126</v>
      </c>
      <c r="G2" s="13" t="s">
        <v>120</v>
      </c>
      <c r="H2" s="13" t="s">
        <v>121</v>
      </c>
      <c r="I2" s="13" t="s">
        <v>122</v>
      </c>
      <c r="J2" s="13" t="s">
        <v>123</v>
      </c>
      <c r="K2" s="13" t="s">
        <v>124</v>
      </c>
      <c r="L2" s="13" t="s">
        <v>125</v>
      </c>
      <c r="M2" s="13" t="s">
        <v>126</v>
      </c>
      <c r="N2" s="13" t="s">
        <v>120</v>
      </c>
      <c r="O2" s="13" t="s">
        <v>121</v>
      </c>
      <c r="P2" s="13" t="s">
        <v>122</v>
      </c>
      <c r="Q2" s="13" t="s">
        <v>123</v>
      </c>
      <c r="R2" s="13" t="s">
        <v>124</v>
      </c>
      <c r="S2" s="13" t="s">
        <v>125</v>
      </c>
      <c r="T2" s="13" t="s">
        <v>126</v>
      </c>
      <c r="U2" s="13" t="s">
        <v>120</v>
      </c>
      <c r="V2" s="13" t="s">
        <v>121</v>
      </c>
      <c r="W2" s="13" t="s">
        <v>122</v>
      </c>
      <c r="X2" s="13" t="s">
        <v>123</v>
      </c>
      <c r="Y2" s="13" t="s">
        <v>124</v>
      </c>
      <c r="Z2" s="13" t="s">
        <v>125</v>
      </c>
      <c r="AA2" s="13" t="s">
        <v>126</v>
      </c>
      <c r="AB2" s="13" t="s">
        <v>120</v>
      </c>
      <c r="AC2" s="13" t="s">
        <v>121</v>
      </c>
      <c r="AD2" s="13" t="s">
        <v>122</v>
      </c>
      <c r="AE2" s="13" t="s">
        <v>123</v>
      </c>
      <c r="AF2" s="13" t="s">
        <v>124</v>
      </c>
      <c r="AG2" s="13" t="s">
        <v>125</v>
      </c>
      <c r="AH2" s="32" t="s">
        <v>127</v>
      </c>
    </row>
    <row r="3" spans="1:36" x14ac:dyDescent="0.3">
      <c r="A3" s="191"/>
      <c r="B3" s="191"/>
      <c r="C3" s="191"/>
      <c r="D3" s="37">
        <v>1</v>
      </c>
      <c r="E3" s="37">
        <v>2</v>
      </c>
      <c r="F3" s="37">
        <v>3</v>
      </c>
      <c r="G3" s="37">
        <v>4</v>
      </c>
      <c r="H3" s="91">
        <v>5</v>
      </c>
      <c r="I3" s="37">
        <v>6</v>
      </c>
      <c r="J3" s="37">
        <v>7</v>
      </c>
      <c r="K3" s="37">
        <v>8</v>
      </c>
      <c r="L3" s="37">
        <v>9</v>
      </c>
      <c r="M3" s="37">
        <v>10</v>
      </c>
      <c r="N3" s="37">
        <v>11</v>
      </c>
      <c r="O3" s="91">
        <v>12</v>
      </c>
      <c r="P3" s="37">
        <v>13</v>
      </c>
      <c r="Q3" s="37">
        <v>14</v>
      </c>
      <c r="R3" s="37">
        <v>15</v>
      </c>
      <c r="S3" s="37">
        <v>16</v>
      </c>
      <c r="T3" s="37">
        <v>17</v>
      </c>
      <c r="U3" s="37">
        <v>18</v>
      </c>
      <c r="V3" s="91">
        <v>19</v>
      </c>
      <c r="W3" s="37">
        <v>20</v>
      </c>
      <c r="X3" s="37">
        <v>21</v>
      </c>
      <c r="Y3" s="37">
        <v>22</v>
      </c>
      <c r="Z3" s="37">
        <v>23</v>
      </c>
      <c r="AA3" s="37">
        <v>24</v>
      </c>
      <c r="AB3" s="37">
        <v>25</v>
      </c>
      <c r="AC3" s="91">
        <v>26</v>
      </c>
      <c r="AD3" s="37">
        <v>27</v>
      </c>
      <c r="AE3" s="37">
        <v>28</v>
      </c>
      <c r="AF3" s="37">
        <v>29</v>
      </c>
      <c r="AG3" s="37">
        <v>30</v>
      </c>
      <c r="AH3" s="33"/>
    </row>
    <row r="4" spans="1:36" x14ac:dyDescent="0.3">
      <c r="A4" s="19">
        <v>1</v>
      </c>
      <c r="B4" s="41" t="s">
        <v>128</v>
      </c>
      <c r="C4" s="19">
        <v>39</v>
      </c>
      <c r="D4" s="112" t="s">
        <v>207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"/>
      <c r="R4" s="17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2">
        <v>9</v>
      </c>
      <c r="AI4" t="s">
        <v>122</v>
      </c>
    </row>
    <row r="5" spans="1:36" x14ac:dyDescent="0.3">
      <c r="A5" s="19"/>
      <c r="B5" s="41"/>
      <c r="C5" s="19">
        <v>40</v>
      </c>
      <c r="D5" s="200" t="s">
        <v>208</v>
      </c>
      <c r="E5" s="184"/>
      <c r="F5" s="184"/>
      <c r="G5" s="184"/>
      <c r="H5" s="184"/>
      <c r="I5" s="184"/>
      <c r="J5" s="184"/>
      <c r="K5" s="18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14"/>
      <c r="AB5" s="14"/>
      <c r="AC5" s="14"/>
      <c r="AD5" s="14"/>
      <c r="AE5" s="14"/>
      <c r="AF5" s="14"/>
      <c r="AG5" s="14"/>
    </row>
    <row r="6" spans="1:36" x14ac:dyDescent="0.3">
      <c r="A6" s="19"/>
      <c r="B6" s="41"/>
      <c r="C6" s="19">
        <v>41</v>
      </c>
      <c r="D6" s="5"/>
      <c r="E6" s="5"/>
      <c r="F6" s="5"/>
      <c r="G6" s="5"/>
      <c r="H6" s="5"/>
      <c r="I6" s="200" t="s">
        <v>269</v>
      </c>
      <c r="J6" s="184"/>
      <c r="K6" s="184"/>
      <c r="L6" s="184"/>
      <c r="M6" s="184"/>
      <c r="N6" s="184"/>
      <c r="O6" s="184"/>
      <c r="P6" s="184"/>
      <c r="Q6" s="184"/>
      <c r="R6" s="18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7"/>
      <c r="AG6" s="14"/>
    </row>
    <row r="7" spans="1:36" x14ac:dyDescent="0.3">
      <c r="A7" s="19"/>
      <c r="B7" s="41"/>
      <c r="C7" s="19">
        <v>42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00" t="s">
        <v>270</v>
      </c>
      <c r="Q7" s="184"/>
      <c r="R7" s="184"/>
      <c r="S7" s="184"/>
      <c r="T7" s="184"/>
      <c r="U7" s="184"/>
      <c r="V7" s="184"/>
      <c r="W7" s="184"/>
      <c r="X7" s="184"/>
      <c r="Y7" s="184"/>
      <c r="Z7" s="5"/>
      <c r="AA7" s="5"/>
      <c r="AB7" s="5"/>
      <c r="AC7" s="5"/>
      <c r="AD7" s="5"/>
      <c r="AE7" s="5"/>
      <c r="AF7" s="17"/>
      <c r="AG7" s="14"/>
    </row>
    <row r="8" spans="1:36" x14ac:dyDescent="0.3">
      <c r="A8" s="19"/>
      <c r="B8" s="41"/>
      <c r="C8" s="19">
        <v>43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200" t="s">
        <v>271</v>
      </c>
      <c r="X8" s="184"/>
      <c r="Y8" s="184"/>
      <c r="Z8" s="184"/>
      <c r="AA8" s="184"/>
      <c r="AB8" s="184"/>
      <c r="AC8" s="184"/>
      <c r="AD8" s="184"/>
      <c r="AE8" s="184"/>
      <c r="AF8" s="184"/>
      <c r="AG8" s="14"/>
    </row>
    <row r="9" spans="1:36" x14ac:dyDescent="0.3">
      <c r="A9" s="19"/>
      <c r="B9" s="41"/>
      <c r="C9" s="19">
        <v>44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200" t="s">
        <v>272</v>
      </c>
      <c r="AE9" s="184"/>
      <c r="AF9" s="184"/>
      <c r="AG9" s="184"/>
      <c r="AJ9" s="86" t="s">
        <v>274</v>
      </c>
    </row>
    <row r="10" spans="1:36" x14ac:dyDescent="0.3">
      <c r="A10" s="19">
        <v>2</v>
      </c>
      <c r="B10" s="41" t="s">
        <v>145</v>
      </c>
      <c r="C10" s="19">
        <v>41</v>
      </c>
      <c r="D10" s="5"/>
      <c r="E10" s="189" t="s">
        <v>269</v>
      </c>
      <c r="F10" s="18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6" x14ac:dyDescent="0.3">
      <c r="A11" s="19"/>
      <c r="B11" s="41"/>
      <c r="C11" s="19">
        <v>42</v>
      </c>
      <c r="D11" s="5"/>
      <c r="E11" s="5"/>
      <c r="F11" s="5"/>
      <c r="G11" s="5"/>
      <c r="H11" s="5"/>
      <c r="I11" s="5"/>
      <c r="J11" s="5"/>
      <c r="K11" s="5"/>
      <c r="L11" s="201" t="s">
        <v>270</v>
      </c>
      <c r="M11" s="18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6" x14ac:dyDescent="0.3">
      <c r="C12" s="19">
        <v>43</v>
      </c>
      <c r="D12" s="5"/>
      <c r="E12" s="5"/>
      <c r="F12" s="5"/>
      <c r="G12" s="5"/>
      <c r="H12" s="5"/>
      <c r="I12" s="5"/>
      <c r="J12" s="5"/>
      <c r="K12" s="5"/>
      <c r="L12" s="14"/>
      <c r="M12" s="14"/>
      <c r="N12" s="14"/>
      <c r="O12" s="14"/>
      <c r="P12" s="14"/>
      <c r="Q12" s="14"/>
      <c r="R12" s="14"/>
      <c r="S12" s="201" t="s">
        <v>271</v>
      </c>
      <c r="T12" s="189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2">
        <v>2</v>
      </c>
      <c r="AI12" t="s">
        <v>122</v>
      </c>
    </row>
    <row r="13" spans="1:36" x14ac:dyDescent="0.3">
      <c r="A13" s="19"/>
      <c r="B13" s="41"/>
      <c r="C13" s="19">
        <v>44</v>
      </c>
      <c r="D13" s="15"/>
      <c r="E13" s="15"/>
      <c r="F13" s="15"/>
      <c r="G13" s="15"/>
      <c r="H13" s="14"/>
      <c r="I13" s="5"/>
      <c r="J13" s="5"/>
      <c r="K13" s="5"/>
      <c r="L13" s="5"/>
      <c r="M13" s="5"/>
      <c r="N13" s="5"/>
      <c r="O13" s="5"/>
      <c r="P13" s="5"/>
      <c r="Q13" s="5"/>
      <c r="R13" s="5"/>
      <c r="S13" s="14"/>
      <c r="T13" s="14"/>
      <c r="U13" s="14"/>
      <c r="V13" s="14"/>
      <c r="W13" s="14"/>
      <c r="X13" s="14"/>
      <c r="Y13" s="14"/>
      <c r="Z13" s="189" t="s">
        <v>272</v>
      </c>
      <c r="AA13" s="189"/>
      <c r="AB13" s="14"/>
      <c r="AC13" s="14"/>
      <c r="AD13" s="14"/>
      <c r="AE13" s="14"/>
      <c r="AF13" s="14"/>
      <c r="AG13" s="14"/>
    </row>
    <row r="14" spans="1:36" s="10" customFormat="1" x14ac:dyDescent="0.3">
      <c r="A14" s="21"/>
      <c r="B14" s="92"/>
      <c r="C14" s="19">
        <v>45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15"/>
      <c r="AA14" s="15"/>
      <c r="AB14" s="15"/>
      <c r="AC14" s="15"/>
      <c r="AD14" s="15"/>
      <c r="AE14" s="15"/>
      <c r="AF14" s="15"/>
      <c r="AG14" s="142" t="s">
        <v>272</v>
      </c>
      <c r="AH14" s="34"/>
      <c r="AJ14" s="87"/>
    </row>
    <row r="15" spans="1:36" x14ac:dyDescent="0.3">
      <c r="A15" s="19">
        <v>3</v>
      </c>
      <c r="B15" s="41" t="s">
        <v>132</v>
      </c>
      <c r="C15" s="19">
        <v>38</v>
      </c>
      <c r="D15" s="211" t="s">
        <v>206</v>
      </c>
      <c r="E15" s="182"/>
      <c r="F15" s="182"/>
      <c r="G15" s="5"/>
      <c r="H15" s="5"/>
      <c r="I15" s="5"/>
      <c r="J15" s="5"/>
      <c r="K15" s="5"/>
      <c r="L15" s="5"/>
      <c r="M15" s="5"/>
      <c r="N15" s="14"/>
      <c r="O15" s="14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4"/>
      <c r="AA15" s="18"/>
      <c r="AB15" s="18"/>
      <c r="AC15" s="18"/>
      <c r="AD15" s="18"/>
      <c r="AE15" s="18"/>
      <c r="AF15" s="18"/>
      <c r="AG15" s="14"/>
      <c r="AH15" s="12">
        <v>3</v>
      </c>
      <c r="AI15" t="s">
        <v>124</v>
      </c>
    </row>
    <row r="16" spans="1:36" x14ac:dyDescent="0.3">
      <c r="A16" s="19"/>
      <c r="B16" s="41"/>
      <c r="C16" s="19">
        <v>39</v>
      </c>
      <c r="D16" s="24"/>
      <c r="E16" s="24"/>
      <c r="F16" s="24"/>
      <c r="G16" s="15"/>
      <c r="H16" s="14"/>
      <c r="I16" s="5"/>
      <c r="J16" s="5"/>
      <c r="K16" s="211" t="s">
        <v>207</v>
      </c>
      <c r="L16" s="182"/>
      <c r="M16" s="182"/>
      <c r="N16" s="5"/>
      <c r="O16" s="5"/>
      <c r="P16" s="5"/>
      <c r="Q16" s="5"/>
      <c r="R16" s="5"/>
      <c r="S16" s="5"/>
      <c r="T16" s="5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6" x14ac:dyDescent="0.3">
      <c r="A17" s="19"/>
      <c r="B17" s="41"/>
      <c r="C17" s="19">
        <v>40</v>
      </c>
      <c r="D17" s="24"/>
      <c r="E17" s="24"/>
      <c r="F17" s="24"/>
      <c r="G17" s="15"/>
      <c r="H17" s="14"/>
      <c r="I17" s="14"/>
      <c r="J17" s="14"/>
      <c r="K17" s="5"/>
      <c r="L17" s="5"/>
      <c r="M17" s="5"/>
      <c r="N17" s="5"/>
      <c r="O17" s="5"/>
      <c r="P17" s="5"/>
      <c r="Q17" s="5"/>
      <c r="R17" s="211" t="s">
        <v>208</v>
      </c>
      <c r="S17" s="182"/>
      <c r="T17" s="182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6" x14ac:dyDescent="0.3">
      <c r="A18" s="19"/>
      <c r="B18" s="41"/>
      <c r="C18" s="19">
        <v>41</v>
      </c>
      <c r="D18" s="24"/>
      <c r="E18" s="24"/>
      <c r="F18" s="24"/>
      <c r="G18" s="15"/>
      <c r="H18" s="14"/>
      <c r="I18" s="14"/>
      <c r="J18" s="14"/>
      <c r="K18" s="5"/>
      <c r="L18" s="5"/>
      <c r="M18" s="5"/>
      <c r="N18" s="5"/>
      <c r="O18" s="5"/>
      <c r="P18" s="5"/>
      <c r="Q18" s="5"/>
      <c r="R18" s="5"/>
      <c r="S18" s="5"/>
      <c r="T18" s="14"/>
      <c r="U18" s="14"/>
      <c r="V18" s="14"/>
      <c r="W18" s="14"/>
      <c r="X18" s="14"/>
      <c r="Y18" s="211" t="s">
        <v>269</v>
      </c>
      <c r="Z18" s="182"/>
      <c r="AA18" s="182"/>
      <c r="AB18" s="14"/>
      <c r="AC18" s="14"/>
      <c r="AD18" s="14"/>
      <c r="AE18" s="14"/>
      <c r="AF18" s="14"/>
      <c r="AG18" s="14"/>
    </row>
    <row r="19" spans="1:36" x14ac:dyDescent="0.3">
      <c r="A19" s="19"/>
      <c r="B19" s="41"/>
      <c r="C19" s="19">
        <v>42</v>
      </c>
      <c r="D19" s="24"/>
      <c r="E19" s="24"/>
      <c r="F19" s="24"/>
      <c r="G19" s="15"/>
      <c r="H19" s="14"/>
      <c r="I19" s="14"/>
      <c r="J19" s="14"/>
      <c r="K19" s="5"/>
      <c r="L19" s="5"/>
      <c r="M19" s="5"/>
      <c r="N19" s="5"/>
      <c r="O19" s="5"/>
      <c r="P19" s="5"/>
      <c r="Q19" s="5"/>
      <c r="R19" s="5"/>
      <c r="S19" s="5"/>
      <c r="T19" s="14"/>
      <c r="U19" s="14"/>
      <c r="V19" s="14"/>
      <c r="W19" s="14"/>
      <c r="X19" s="14"/>
      <c r="Y19" s="5"/>
      <c r="Z19" s="5"/>
      <c r="AA19" s="5"/>
      <c r="AB19" s="14"/>
      <c r="AC19" s="14"/>
      <c r="AD19" s="14"/>
      <c r="AE19" s="14"/>
      <c r="AF19" s="182" t="s">
        <v>270</v>
      </c>
      <c r="AG19" s="182"/>
      <c r="AJ19" s="86" t="s">
        <v>273</v>
      </c>
    </row>
    <row r="20" spans="1:36" x14ac:dyDescent="0.3">
      <c r="A20" s="19">
        <v>4</v>
      </c>
      <c r="B20" s="41" t="s">
        <v>142</v>
      </c>
      <c r="C20" s="19">
        <v>41</v>
      </c>
      <c r="D20" s="185" t="s">
        <v>269</v>
      </c>
      <c r="E20" s="185"/>
      <c r="F20" s="185"/>
      <c r="G20" s="5"/>
      <c r="H20" s="5"/>
      <c r="I20" s="5"/>
      <c r="J20" s="5"/>
      <c r="K20" s="5"/>
      <c r="L20" s="5"/>
      <c r="M20" s="5"/>
      <c r="N20" s="5"/>
      <c r="O20" s="17"/>
      <c r="P20" s="5"/>
      <c r="Q20" s="5"/>
      <c r="R20" s="5"/>
      <c r="S20" s="5"/>
      <c r="T20" s="5"/>
      <c r="U20" s="5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2">
        <v>5</v>
      </c>
      <c r="AI20" t="s">
        <v>122</v>
      </c>
    </row>
    <row r="21" spans="1:36" x14ac:dyDescent="0.3">
      <c r="A21" s="19"/>
      <c r="B21" s="41"/>
      <c r="C21" s="19">
        <v>42</v>
      </c>
      <c r="D21" s="5"/>
      <c r="E21" s="5"/>
      <c r="F21" s="5"/>
      <c r="G21" s="5"/>
      <c r="H21" s="5"/>
      <c r="I21" s="185" t="s">
        <v>270</v>
      </c>
      <c r="J21" s="185"/>
      <c r="K21" s="185"/>
      <c r="L21" s="185"/>
      <c r="M21" s="185"/>
      <c r="N21" s="5"/>
      <c r="O21" s="17"/>
      <c r="P21" s="5"/>
      <c r="Q21" s="5"/>
      <c r="R21" s="5"/>
      <c r="S21" s="5"/>
      <c r="T21" s="5"/>
      <c r="U21" s="5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6" x14ac:dyDescent="0.3">
      <c r="A22" s="19"/>
      <c r="B22" s="41"/>
      <c r="C22" s="19">
        <v>43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7"/>
      <c r="P22" s="185" t="s">
        <v>271</v>
      </c>
      <c r="Q22" s="185"/>
      <c r="R22" s="185"/>
      <c r="S22" s="185"/>
      <c r="T22" s="185"/>
      <c r="U22" s="5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6" x14ac:dyDescent="0.3">
      <c r="A23" s="19"/>
      <c r="B23" s="41"/>
      <c r="C23" s="19">
        <v>44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7"/>
      <c r="P23" s="5"/>
      <c r="Q23" s="5"/>
      <c r="R23" s="5"/>
      <c r="S23" s="5"/>
      <c r="T23" s="5"/>
      <c r="U23" s="5"/>
      <c r="V23" s="14"/>
      <c r="W23" s="185" t="s">
        <v>272</v>
      </c>
      <c r="X23" s="185"/>
      <c r="Y23" s="185"/>
      <c r="Z23" s="185"/>
      <c r="AA23" s="185"/>
      <c r="AB23" s="14"/>
      <c r="AC23" s="14"/>
      <c r="AD23" s="14"/>
      <c r="AE23" s="14"/>
      <c r="AF23" s="14"/>
      <c r="AG23" s="14"/>
    </row>
    <row r="24" spans="1:36" s="10" customFormat="1" x14ac:dyDescent="0.3">
      <c r="A24" s="21"/>
      <c r="B24" s="92"/>
      <c r="C24" s="21">
        <v>45</v>
      </c>
      <c r="D24" s="15"/>
      <c r="E24" s="15"/>
      <c r="F24" s="15"/>
      <c r="G24" s="15"/>
      <c r="H24" s="1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15"/>
      <c r="V24" s="15"/>
      <c r="W24" s="15"/>
      <c r="X24" s="15"/>
      <c r="Y24" s="15"/>
      <c r="Z24" s="15"/>
      <c r="AA24" s="15"/>
      <c r="AB24" s="15"/>
      <c r="AC24" s="15"/>
      <c r="AD24" s="185" t="s">
        <v>275</v>
      </c>
      <c r="AE24" s="185"/>
      <c r="AF24" s="185"/>
      <c r="AG24" s="185"/>
      <c r="AH24" s="34"/>
      <c r="AJ24" s="87" t="s">
        <v>273</v>
      </c>
    </row>
    <row r="25" spans="1:36" x14ac:dyDescent="0.3">
      <c r="A25" s="19">
        <v>5</v>
      </c>
      <c r="B25" s="41" t="s">
        <v>133</v>
      </c>
      <c r="C25" s="19">
        <v>41</v>
      </c>
      <c r="D25" s="195" t="s">
        <v>269</v>
      </c>
      <c r="E25" s="181"/>
      <c r="F25" s="5"/>
      <c r="G25" s="5"/>
      <c r="H25" s="5"/>
      <c r="I25" s="5"/>
      <c r="J25" s="5"/>
      <c r="K25" s="5"/>
      <c r="L25" s="5"/>
      <c r="M25" s="5"/>
      <c r="N25" s="5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2">
        <v>4</v>
      </c>
      <c r="AI25" t="s">
        <v>122</v>
      </c>
    </row>
    <row r="26" spans="1:36" x14ac:dyDescent="0.3">
      <c r="A26" s="19"/>
      <c r="B26" s="41"/>
      <c r="C26" s="19">
        <v>42</v>
      </c>
      <c r="D26" s="15"/>
      <c r="E26" s="15"/>
      <c r="F26" s="5"/>
      <c r="G26" s="5"/>
      <c r="H26" s="5"/>
      <c r="I26" s="195" t="s">
        <v>270</v>
      </c>
      <c r="J26" s="181"/>
      <c r="K26" s="181"/>
      <c r="L26" s="181"/>
      <c r="M26" s="5"/>
      <c r="N26" s="5"/>
      <c r="O26" s="5"/>
      <c r="P26" s="5"/>
      <c r="Q26" s="5"/>
      <c r="R26" s="5"/>
      <c r="S26" s="5"/>
      <c r="T26" s="5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6" x14ac:dyDescent="0.3">
      <c r="A27" s="19"/>
      <c r="B27" s="41"/>
      <c r="C27" s="19">
        <v>43</v>
      </c>
      <c r="D27" s="15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195" t="s">
        <v>271</v>
      </c>
      <c r="Q27" s="181"/>
      <c r="R27" s="181"/>
      <c r="S27" s="181"/>
      <c r="T27" s="5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6" x14ac:dyDescent="0.3">
      <c r="A28" s="19"/>
      <c r="B28" s="41"/>
      <c r="C28" s="19">
        <v>44</v>
      </c>
      <c r="D28" s="15"/>
      <c r="E28" s="1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4"/>
      <c r="V28" s="14"/>
      <c r="W28" s="195" t="s">
        <v>272</v>
      </c>
      <c r="X28" s="181"/>
      <c r="Y28" s="181"/>
      <c r="Z28" s="181"/>
      <c r="AA28" s="14"/>
      <c r="AB28" s="14"/>
      <c r="AC28" s="14"/>
      <c r="AD28" s="14"/>
      <c r="AE28" s="14"/>
      <c r="AF28" s="14"/>
      <c r="AG28" s="14"/>
    </row>
    <row r="29" spans="1:36" x14ac:dyDescent="0.3">
      <c r="A29" s="19"/>
      <c r="B29" s="41"/>
      <c r="C29" s="19">
        <v>45</v>
      </c>
      <c r="D29" s="15"/>
      <c r="E29" s="1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4"/>
      <c r="V29" s="14"/>
      <c r="W29" s="14"/>
      <c r="X29" s="14"/>
      <c r="Y29" s="14"/>
      <c r="Z29" s="14"/>
      <c r="AA29" s="14"/>
      <c r="AB29" s="14"/>
      <c r="AC29" s="14"/>
      <c r="AD29" s="195" t="s">
        <v>275</v>
      </c>
      <c r="AE29" s="181"/>
      <c r="AF29" s="181"/>
      <c r="AG29" s="181"/>
    </row>
    <row r="30" spans="1:36" x14ac:dyDescent="0.3">
      <c r="A30" s="19">
        <v>6</v>
      </c>
      <c r="B30" s="41" t="s">
        <v>143</v>
      </c>
      <c r="C30" s="21">
        <v>41</v>
      </c>
      <c r="D30" s="5"/>
      <c r="E30" s="5"/>
      <c r="F30" s="94" t="s">
        <v>269</v>
      </c>
      <c r="G30" s="5"/>
      <c r="H30" s="5"/>
      <c r="I30" s="14"/>
      <c r="J30" s="5"/>
      <c r="K30" s="14"/>
      <c r="L30" s="14"/>
      <c r="M30" s="14"/>
      <c r="N30" s="14"/>
      <c r="O30" s="14"/>
      <c r="P30" s="14"/>
      <c r="Q30" s="14"/>
      <c r="R30" s="5"/>
      <c r="S30" s="5"/>
      <c r="T30" s="5"/>
      <c r="U30" s="5"/>
      <c r="V30" s="5"/>
      <c r="W30" s="5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2">
        <v>1</v>
      </c>
      <c r="AI30" t="s">
        <v>126</v>
      </c>
    </row>
    <row r="31" spans="1:36" s="10" customFormat="1" x14ac:dyDescent="0.3">
      <c r="A31" s="21"/>
      <c r="B31" s="92"/>
      <c r="C31" s="19">
        <v>42</v>
      </c>
      <c r="D31" s="15"/>
      <c r="E31" s="15"/>
      <c r="F31" s="24"/>
      <c r="G31" s="15"/>
      <c r="H31" s="15"/>
      <c r="I31" s="15"/>
      <c r="J31" s="15"/>
      <c r="K31" s="24"/>
      <c r="L31" s="24"/>
      <c r="M31" s="94" t="s">
        <v>270</v>
      </c>
      <c r="N31" s="24"/>
      <c r="O31" s="24"/>
      <c r="P31" s="15"/>
      <c r="Q31" s="24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34"/>
      <c r="AJ31" s="87"/>
    </row>
    <row r="32" spans="1:36" s="10" customFormat="1" x14ac:dyDescent="0.3">
      <c r="A32" s="21"/>
      <c r="B32" s="92"/>
      <c r="C32" s="21">
        <v>43</v>
      </c>
      <c r="D32" s="15"/>
      <c r="E32" s="15"/>
      <c r="F32" s="24"/>
      <c r="G32" s="15"/>
      <c r="H32" s="15"/>
      <c r="I32" s="15"/>
      <c r="J32" s="15"/>
      <c r="K32" s="24"/>
      <c r="L32" s="24"/>
      <c r="M32" s="24"/>
      <c r="N32" s="24"/>
      <c r="O32" s="24"/>
      <c r="P32" s="15"/>
      <c r="Q32" s="24"/>
      <c r="R32" s="15"/>
      <c r="S32" s="15"/>
      <c r="T32" s="94" t="s">
        <v>271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34"/>
      <c r="AJ32" s="87"/>
    </row>
    <row r="33" spans="1:36" s="10" customFormat="1" x14ac:dyDescent="0.3">
      <c r="A33" s="21"/>
      <c r="B33" s="92"/>
      <c r="C33" s="21">
        <v>44</v>
      </c>
      <c r="D33" s="15"/>
      <c r="E33" s="15"/>
      <c r="F33" s="24"/>
      <c r="G33" s="15"/>
      <c r="H33" s="15"/>
      <c r="I33" s="15"/>
      <c r="J33" s="15"/>
      <c r="K33" s="24"/>
      <c r="L33" s="24"/>
      <c r="M33" s="24"/>
      <c r="N33" s="24"/>
      <c r="O33" s="24"/>
      <c r="P33" s="15"/>
      <c r="Q33" s="24"/>
      <c r="R33" s="15"/>
      <c r="S33" s="15"/>
      <c r="T33" s="15"/>
      <c r="U33" s="15"/>
      <c r="V33" s="15"/>
      <c r="W33" s="15"/>
      <c r="X33" s="15"/>
      <c r="Y33" s="15"/>
      <c r="Z33" s="15"/>
      <c r="AA33" s="20" t="s">
        <v>272</v>
      </c>
      <c r="AB33" s="15"/>
      <c r="AC33" s="15"/>
      <c r="AD33" s="15"/>
      <c r="AE33" s="15"/>
      <c r="AF33" s="15"/>
      <c r="AG33" s="15"/>
      <c r="AH33" s="34"/>
      <c r="AJ33" s="87" t="s">
        <v>235</v>
      </c>
    </row>
    <row r="34" spans="1:36" x14ac:dyDescent="0.3">
      <c r="A34" s="19">
        <v>7</v>
      </c>
      <c r="B34" s="41" t="s">
        <v>134</v>
      </c>
      <c r="C34" s="19">
        <v>40</v>
      </c>
      <c r="D34" s="176" t="s">
        <v>208</v>
      </c>
      <c r="E34" s="176"/>
      <c r="F34" s="176"/>
      <c r="G34" s="176"/>
      <c r="H34" s="5"/>
      <c r="I34" s="5"/>
      <c r="J34" s="5"/>
      <c r="K34" s="5"/>
      <c r="L34" s="5"/>
      <c r="M34" s="5"/>
      <c r="N34" s="5"/>
      <c r="O34" s="5"/>
      <c r="P34" s="17"/>
      <c r="Q34" s="17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2">
        <v>6</v>
      </c>
      <c r="AI34" t="s">
        <v>122</v>
      </c>
    </row>
    <row r="35" spans="1:36" x14ac:dyDescent="0.3">
      <c r="A35" s="19"/>
      <c r="B35" s="41"/>
      <c r="C35" s="19">
        <v>41</v>
      </c>
      <c r="D35" s="5"/>
      <c r="E35" s="5"/>
      <c r="F35" s="5"/>
      <c r="G35" s="5"/>
      <c r="H35" s="5"/>
      <c r="I35" s="176" t="s">
        <v>269</v>
      </c>
      <c r="J35" s="177"/>
      <c r="K35" s="177"/>
      <c r="L35" s="177"/>
      <c r="M35" s="177"/>
      <c r="N35" s="177"/>
      <c r="O35" s="5"/>
      <c r="P35" s="17"/>
      <c r="Q35" s="17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6" x14ac:dyDescent="0.3">
      <c r="A36" s="19"/>
      <c r="B36" s="41"/>
      <c r="C36" s="19">
        <v>42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76" t="s">
        <v>270</v>
      </c>
      <c r="Q36" s="177"/>
      <c r="R36" s="177"/>
      <c r="S36" s="177"/>
      <c r="T36" s="177"/>
      <c r="U36" s="177"/>
      <c r="V36" s="14"/>
      <c r="W36" s="5"/>
      <c r="X36" s="5"/>
      <c r="Y36" s="5"/>
      <c r="Z36" s="5"/>
      <c r="AA36" s="5"/>
      <c r="AB36" s="5"/>
      <c r="AC36" s="14"/>
      <c r="AD36" s="14"/>
      <c r="AE36" s="14"/>
      <c r="AF36" s="14"/>
      <c r="AG36" s="14"/>
    </row>
    <row r="37" spans="1:36" x14ac:dyDescent="0.3">
      <c r="A37" s="19"/>
      <c r="B37" s="41"/>
      <c r="C37" s="19">
        <v>43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7"/>
      <c r="Q37" s="17"/>
      <c r="R37" s="14"/>
      <c r="S37" s="14"/>
      <c r="T37" s="14"/>
      <c r="U37" s="14"/>
      <c r="V37" s="14"/>
      <c r="W37" s="176" t="s">
        <v>271</v>
      </c>
      <c r="X37" s="177"/>
      <c r="Y37" s="177"/>
      <c r="Z37" s="177"/>
      <c r="AA37" s="177"/>
      <c r="AB37" s="177"/>
      <c r="AC37" s="14"/>
      <c r="AD37" s="14"/>
      <c r="AE37" s="14"/>
      <c r="AF37" s="14"/>
      <c r="AG37" s="14"/>
    </row>
    <row r="38" spans="1:36" x14ac:dyDescent="0.3">
      <c r="A38" s="19"/>
      <c r="B38" s="41"/>
      <c r="C38" s="19">
        <v>44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7"/>
      <c r="Q38" s="17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77" t="s">
        <v>272</v>
      </c>
      <c r="AE38" s="177"/>
      <c r="AF38" s="177"/>
      <c r="AG38" s="177"/>
      <c r="AJ38" s="86" t="s">
        <v>277</v>
      </c>
    </row>
    <row r="39" spans="1:36" x14ac:dyDescent="0.3">
      <c r="A39" s="19">
        <v>8</v>
      </c>
      <c r="B39" s="41" t="s">
        <v>147</v>
      </c>
      <c r="C39" s="19">
        <v>20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212" t="s">
        <v>185</v>
      </c>
      <c r="Q39" s="212"/>
      <c r="R39" s="212"/>
      <c r="S39" s="212"/>
      <c r="T39" s="212"/>
      <c r="U39" s="212"/>
      <c r="V39" s="212"/>
      <c r="W39" s="212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2">
        <v>7</v>
      </c>
      <c r="AI39" t="s">
        <v>122</v>
      </c>
    </row>
    <row r="40" spans="1:36" x14ac:dyDescent="0.3">
      <c r="A40" s="19"/>
      <c r="B40" s="41"/>
      <c r="C40" s="19">
        <v>21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7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212" t="s">
        <v>186</v>
      </c>
      <c r="AE40" s="212"/>
      <c r="AF40" s="212"/>
      <c r="AG40" s="212"/>
      <c r="AJ40" s="144" t="s">
        <v>296</v>
      </c>
    </row>
    <row r="41" spans="1:36" x14ac:dyDescent="0.3">
      <c r="A41" s="19">
        <v>9</v>
      </c>
      <c r="B41" s="41" t="s">
        <v>137</v>
      </c>
      <c r="C41" s="19">
        <v>11</v>
      </c>
      <c r="D41" s="18"/>
      <c r="E41" s="18"/>
      <c r="F41" s="1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20" t="s">
        <v>177</v>
      </c>
      <c r="Y41" s="220"/>
      <c r="Z41" s="220"/>
      <c r="AA41" s="220"/>
      <c r="AB41" s="220"/>
      <c r="AC41" s="220"/>
      <c r="AD41" s="220"/>
      <c r="AE41" s="220"/>
      <c r="AF41" s="220"/>
      <c r="AG41" s="5"/>
      <c r="AH41" s="12">
        <v>8</v>
      </c>
      <c r="AI41" t="s">
        <v>122</v>
      </c>
    </row>
    <row r="42" spans="1:36" x14ac:dyDescent="0.3">
      <c r="A42" s="19">
        <v>10</v>
      </c>
      <c r="B42" s="41" t="s">
        <v>135</v>
      </c>
      <c r="C42" s="19">
        <v>11</v>
      </c>
      <c r="D42" s="5"/>
      <c r="E42" s="5"/>
      <c r="F42" s="15"/>
      <c r="G42" s="15"/>
      <c r="H42" s="15"/>
      <c r="I42" s="18"/>
      <c r="J42" s="18"/>
      <c r="K42" s="18"/>
      <c r="L42" s="1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216" t="s">
        <v>177</v>
      </c>
      <c r="X42" s="216"/>
      <c r="Y42" s="216"/>
      <c r="Z42" s="216"/>
      <c r="AA42" s="14"/>
      <c r="AB42" s="14"/>
      <c r="AC42" s="14"/>
      <c r="AD42" s="5"/>
      <c r="AE42" s="5"/>
      <c r="AF42" s="5"/>
      <c r="AG42" s="5"/>
    </row>
    <row r="43" spans="1:36" x14ac:dyDescent="0.3">
      <c r="A43" s="19">
        <v>11</v>
      </c>
      <c r="B43" s="41" t="s">
        <v>136</v>
      </c>
      <c r="C43" s="19">
        <v>11</v>
      </c>
      <c r="D43" s="1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4"/>
      <c r="W43" s="14"/>
      <c r="X43" s="14"/>
      <c r="Y43" s="14"/>
      <c r="Z43" s="14"/>
      <c r="AA43" s="14"/>
      <c r="AB43" s="14"/>
      <c r="AC43" s="14"/>
      <c r="AD43" s="201" t="s">
        <v>177</v>
      </c>
      <c r="AE43" s="201"/>
      <c r="AF43" s="201"/>
      <c r="AG43" s="201"/>
      <c r="AH43" s="12">
        <v>8</v>
      </c>
      <c r="AI43" t="s">
        <v>122</v>
      </c>
      <c r="AJ43" s="144" t="s">
        <v>299</v>
      </c>
    </row>
    <row r="44" spans="1:36" x14ac:dyDescent="0.3">
      <c r="A44" s="19">
        <v>12</v>
      </c>
      <c r="B44" s="41" t="s">
        <v>138</v>
      </c>
      <c r="C44" s="19">
        <v>20</v>
      </c>
      <c r="D44" s="5"/>
      <c r="E44" s="5"/>
      <c r="F44" s="5"/>
      <c r="G44" s="5"/>
      <c r="H44" s="5"/>
      <c r="I44" s="193" t="s">
        <v>185</v>
      </c>
      <c r="J44" s="193"/>
      <c r="K44" s="193"/>
      <c r="L44" s="193"/>
      <c r="M44" s="193"/>
      <c r="N44" s="5"/>
      <c r="O44" s="5"/>
      <c r="P44" s="5"/>
      <c r="Q44" s="5"/>
      <c r="R44" s="5"/>
      <c r="S44" s="5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2">
        <v>5</v>
      </c>
      <c r="AI44" t="s">
        <v>122</v>
      </c>
    </row>
    <row r="45" spans="1:36" x14ac:dyDescent="0.3">
      <c r="A45" s="19"/>
      <c r="B45" s="41"/>
      <c r="C45" s="19">
        <v>21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14"/>
      <c r="U45" s="14"/>
      <c r="V45" s="14"/>
      <c r="W45" s="209" t="s">
        <v>186</v>
      </c>
      <c r="X45" s="193"/>
      <c r="Y45" s="193"/>
      <c r="Z45" s="193"/>
      <c r="AA45" s="193"/>
      <c r="AB45" s="14"/>
      <c r="AC45" s="14"/>
      <c r="AD45" s="14"/>
      <c r="AE45" s="14"/>
      <c r="AF45" s="14"/>
      <c r="AG45" s="14"/>
    </row>
    <row r="46" spans="1:36" x14ac:dyDescent="0.3">
      <c r="A46" s="19">
        <v>13</v>
      </c>
      <c r="B46" s="41" t="s">
        <v>139</v>
      </c>
      <c r="C46" s="19">
        <v>20</v>
      </c>
      <c r="D46" s="5"/>
      <c r="E46" s="5"/>
      <c r="F46" s="5"/>
      <c r="G46" s="5"/>
      <c r="H46" s="5"/>
      <c r="I46" s="5"/>
      <c r="J46" s="5"/>
      <c r="K46" s="5"/>
      <c r="L46" s="5"/>
      <c r="M46" s="15"/>
      <c r="N46" s="15"/>
      <c r="O46" s="14"/>
      <c r="P46" s="180" t="s">
        <v>185</v>
      </c>
      <c r="Q46" s="180"/>
      <c r="R46" s="180"/>
      <c r="S46" s="5"/>
      <c r="T46" s="5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2">
        <v>3</v>
      </c>
      <c r="AI46" t="s">
        <v>122</v>
      </c>
    </row>
    <row r="47" spans="1:36" x14ac:dyDescent="0.3">
      <c r="A47" s="19"/>
      <c r="B47" s="41"/>
      <c r="C47" s="19">
        <v>21</v>
      </c>
      <c r="D47" s="5"/>
      <c r="E47" s="5"/>
      <c r="F47" s="5"/>
      <c r="G47" s="5"/>
      <c r="H47" s="5"/>
      <c r="I47" s="5"/>
      <c r="J47" s="5"/>
      <c r="K47" s="5"/>
      <c r="L47" s="5"/>
      <c r="M47" s="15"/>
      <c r="N47" s="15"/>
      <c r="O47" s="14"/>
      <c r="P47" s="5"/>
      <c r="Q47" s="5"/>
      <c r="R47" s="5"/>
      <c r="S47" s="5"/>
      <c r="T47" s="5"/>
      <c r="U47" s="14"/>
      <c r="V47" s="14"/>
      <c r="W47" s="14"/>
      <c r="X47" s="14"/>
      <c r="Y47" s="14"/>
      <c r="Z47" s="14"/>
      <c r="AA47" s="14"/>
      <c r="AB47" s="14"/>
      <c r="AC47" s="14"/>
      <c r="AD47" s="210" t="s">
        <v>186</v>
      </c>
      <c r="AE47" s="180"/>
      <c r="AF47" s="180"/>
      <c r="AG47" s="14"/>
    </row>
    <row r="48" spans="1:36" x14ac:dyDescent="0.3">
      <c r="A48" s="19">
        <v>14</v>
      </c>
      <c r="B48" s="41" t="s">
        <v>140</v>
      </c>
      <c r="C48" s="19">
        <v>19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79" t="s">
        <v>188</v>
      </c>
      <c r="Q48" s="179"/>
      <c r="R48" s="179"/>
      <c r="S48" s="179"/>
      <c r="T48" s="179"/>
      <c r="U48" s="5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2">
        <v>5</v>
      </c>
      <c r="AI48" t="s">
        <v>122</v>
      </c>
    </row>
    <row r="49" spans="1:36" x14ac:dyDescent="0.3">
      <c r="A49" s="19"/>
      <c r="B49" s="41"/>
      <c r="C49" s="19">
        <v>20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4"/>
      <c r="W49" s="14"/>
      <c r="X49" s="14"/>
      <c r="Y49" s="14"/>
      <c r="Z49" s="14"/>
      <c r="AA49" s="14"/>
      <c r="AB49" s="14"/>
      <c r="AC49" s="14"/>
      <c r="AD49" s="178" t="s">
        <v>185</v>
      </c>
      <c r="AE49" s="179"/>
      <c r="AF49" s="179"/>
      <c r="AG49" s="179"/>
      <c r="AJ49" s="86" t="s">
        <v>273</v>
      </c>
    </row>
    <row r="50" spans="1:36" x14ac:dyDescent="0.3">
      <c r="A50" s="19">
        <v>15</v>
      </c>
      <c r="B50" s="41" t="s">
        <v>141</v>
      </c>
      <c r="C50" s="19">
        <v>18</v>
      </c>
      <c r="D50" s="18"/>
      <c r="E50" s="5"/>
      <c r="F50" s="5"/>
      <c r="G50" s="5"/>
      <c r="H50" s="5"/>
      <c r="I50" s="17"/>
      <c r="J50" s="5"/>
      <c r="K50" s="202" t="s">
        <v>184</v>
      </c>
      <c r="L50" s="213"/>
      <c r="M50" s="213"/>
      <c r="N50" s="213"/>
      <c r="O50" s="5"/>
      <c r="P50" s="5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2">
        <v>4</v>
      </c>
      <c r="AI50" t="s">
        <v>124</v>
      </c>
    </row>
    <row r="51" spans="1:36" x14ac:dyDescent="0.3">
      <c r="A51" s="19"/>
      <c r="B51" s="41"/>
      <c r="C51" s="19">
        <v>19</v>
      </c>
      <c r="D51" s="18"/>
      <c r="E51" s="5"/>
      <c r="F51" s="5"/>
      <c r="G51" s="5"/>
      <c r="H51" s="5"/>
      <c r="I51" s="17"/>
      <c r="J51" s="5"/>
      <c r="K51" s="5"/>
      <c r="L51" s="5"/>
      <c r="M51" s="5"/>
      <c r="N51" s="5"/>
      <c r="O51" s="5"/>
      <c r="P51" s="5"/>
      <c r="Q51" s="14"/>
      <c r="R51" s="14"/>
      <c r="S51" s="14"/>
      <c r="T51" s="14"/>
      <c r="U51" s="14"/>
      <c r="V51" s="14"/>
      <c r="W51" s="14"/>
      <c r="X51" s="14"/>
      <c r="Y51" s="202" t="s">
        <v>188</v>
      </c>
      <c r="Z51" s="213"/>
      <c r="AA51" s="213"/>
      <c r="AB51" s="213"/>
      <c r="AC51" s="14"/>
      <c r="AD51" s="14"/>
      <c r="AE51" s="14"/>
      <c r="AF51" s="14"/>
      <c r="AG51" s="14"/>
    </row>
    <row r="52" spans="1:36" x14ac:dyDescent="0.3">
      <c r="A52" s="19">
        <v>16</v>
      </c>
      <c r="B52" s="41" t="s">
        <v>143</v>
      </c>
      <c r="C52" s="19">
        <v>40</v>
      </c>
      <c r="D52" s="5"/>
      <c r="E52" s="5"/>
      <c r="F52" s="94" t="s">
        <v>208</v>
      </c>
      <c r="G52" s="5"/>
      <c r="H52" s="5"/>
      <c r="I52" s="14"/>
      <c r="J52" s="5"/>
      <c r="K52" s="14"/>
      <c r="L52" s="14"/>
      <c r="M52" s="14"/>
      <c r="N52" s="14"/>
      <c r="O52" s="14"/>
      <c r="P52" s="14"/>
      <c r="Q52" s="14"/>
      <c r="R52" s="5"/>
      <c r="S52" s="5"/>
      <c r="T52" s="5"/>
      <c r="U52" s="5"/>
      <c r="V52" s="5"/>
      <c r="W52" s="5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2">
        <v>1</v>
      </c>
      <c r="AI52" t="s">
        <v>126</v>
      </c>
    </row>
    <row r="53" spans="1:36" s="10" customFormat="1" x14ac:dyDescent="0.3">
      <c r="A53" s="21"/>
      <c r="B53" s="92"/>
      <c r="C53" s="21">
        <v>41</v>
      </c>
      <c r="D53" s="15"/>
      <c r="E53" s="15"/>
      <c r="F53" s="24"/>
      <c r="G53" s="15"/>
      <c r="H53" s="15"/>
      <c r="I53" s="15"/>
      <c r="J53" s="15"/>
      <c r="K53" s="24"/>
      <c r="L53" s="24"/>
      <c r="M53" s="94" t="s">
        <v>269</v>
      </c>
      <c r="N53" s="24"/>
      <c r="O53" s="24"/>
      <c r="P53" s="15"/>
      <c r="Q53" s="24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34"/>
      <c r="AJ53" s="87"/>
    </row>
    <row r="54" spans="1:36" s="10" customFormat="1" x14ac:dyDescent="0.3">
      <c r="A54" s="21"/>
      <c r="B54" s="92"/>
      <c r="C54" s="19">
        <v>42</v>
      </c>
      <c r="D54" s="15"/>
      <c r="E54" s="15"/>
      <c r="F54" s="24"/>
      <c r="G54" s="15"/>
      <c r="H54" s="15"/>
      <c r="I54" s="15"/>
      <c r="J54" s="15"/>
      <c r="K54" s="24"/>
      <c r="L54" s="24"/>
      <c r="M54" s="24"/>
      <c r="N54" s="24"/>
      <c r="O54" s="24"/>
      <c r="P54" s="15"/>
      <c r="Q54" s="24"/>
      <c r="R54" s="15"/>
      <c r="S54" s="15"/>
      <c r="T54" s="94" t="s">
        <v>270</v>
      </c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34"/>
      <c r="AJ54" s="87"/>
    </row>
    <row r="55" spans="1:36" s="10" customFormat="1" x14ac:dyDescent="0.3">
      <c r="A55" s="21"/>
      <c r="B55" s="92"/>
      <c r="C55" s="21">
        <v>43</v>
      </c>
      <c r="D55" s="15"/>
      <c r="E55" s="15"/>
      <c r="F55" s="24"/>
      <c r="G55" s="15"/>
      <c r="H55" s="15"/>
      <c r="I55" s="15"/>
      <c r="J55" s="15"/>
      <c r="K55" s="24"/>
      <c r="L55" s="24"/>
      <c r="M55" s="24"/>
      <c r="N55" s="24"/>
      <c r="O55" s="24"/>
      <c r="P55" s="15"/>
      <c r="Q55" s="24"/>
      <c r="R55" s="15"/>
      <c r="S55" s="15"/>
      <c r="T55" s="15"/>
      <c r="U55" s="15"/>
      <c r="V55" s="15"/>
      <c r="W55" s="15"/>
      <c r="X55" s="15"/>
      <c r="Y55" s="15"/>
      <c r="Z55" s="15"/>
      <c r="AA55" s="94" t="s">
        <v>271</v>
      </c>
      <c r="AB55" s="15"/>
      <c r="AC55" s="15"/>
      <c r="AD55" s="15"/>
      <c r="AE55" s="15"/>
      <c r="AF55" s="15"/>
      <c r="AG55" s="15"/>
      <c r="AH55" s="34"/>
      <c r="AJ55" s="87" t="s">
        <v>235</v>
      </c>
    </row>
    <row r="56" spans="1:36" x14ac:dyDescent="0.3">
      <c r="A56" s="19">
        <v>17</v>
      </c>
      <c r="B56" s="41" t="s">
        <v>144</v>
      </c>
      <c r="C56" s="19">
        <v>19</v>
      </c>
      <c r="D56" s="113" t="s">
        <v>188</v>
      </c>
      <c r="E56" s="5"/>
      <c r="F56" s="5"/>
      <c r="G56" s="5"/>
      <c r="H56" s="5"/>
      <c r="I56" s="5"/>
      <c r="J56" s="5"/>
      <c r="K56" s="5"/>
      <c r="L56" s="5"/>
      <c r="M56" s="14"/>
      <c r="N56" s="14"/>
      <c r="O56" s="14"/>
      <c r="P56" s="5"/>
      <c r="Q56" s="5"/>
      <c r="R56" s="5"/>
      <c r="S56" s="5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2">
        <v>3</v>
      </c>
      <c r="AI56" t="s">
        <v>122</v>
      </c>
    </row>
    <row r="57" spans="1:36" x14ac:dyDescent="0.3">
      <c r="A57" s="19"/>
      <c r="B57" s="41"/>
      <c r="C57" s="19">
        <v>20</v>
      </c>
      <c r="D57" s="5"/>
      <c r="E57" s="5"/>
      <c r="F57" s="5"/>
      <c r="G57" s="5"/>
      <c r="H57" s="5"/>
      <c r="I57" s="5"/>
      <c r="J57" s="5"/>
      <c r="K57" s="5"/>
      <c r="L57" s="5"/>
      <c r="M57" s="14"/>
      <c r="N57" s="14"/>
      <c r="O57" s="14"/>
      <c r="P57" s="218" t="s">
        <v>249</v>
      </c>
      <c r="Q57" s="218"/>
      <c r="R57" s="218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6" x14ac:dyDescent="0.3">
      <c r="A58" s="19"/>
      <c r="B58" s="41"/>
      <c r="C58" s="19">
        <v>21</v>
      </c>
      <c r="D58" s="5"/>
      <c r="E58" s="5"/>
      <c r="F58" s="5"/>
      <c r="G58" s="5"/>
      <c r="H58" s="5"/>
      <c r="I58" s="5"/>
      <c r="J58" s="5"/>
      <c r="K58" s="5"/>
      <c r="L58" s="5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218" t="s">
        <v>186</v>
      </c>
      <c r="AE58" s="192"/>
      <c r="AF58" s="192"/>
      <c r="AG58" s="14"/>
    </row>
    <row r="59" spans="1:36" s="10" customFormat="1" x14ac:dyDescent="0.3">
      <c r="A59" s="19">
        <v>18</v>
      </c>
      <c r="B59" s="41" t="s">
        <v>146</v>
      </c>
      <c r="C59" s="19">
        <v>19</v>
      </c>
      <c r="D59" s="169" t="s">
        <v>188</v>
      </c>
      <c r="E59" s="169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15"/>
      <c r="AA59" s="15"/>
      <c r="AB59" s="15"/>
      <c r="AC59" s="15"/>
      <c r="AD59" s="15"/>
      <c r="AE59" s="15"/>
      <c r="AF59" s="15"/>
      <c r="AG59" s="15"/>
      <c r="AH59" s="34"/>
      <c r="AJ59" s="87"/>
    </row>
    <row r="60" spans="1:36" x14ac:dyDescent="0.3">
      <c r="A60" s="5"/>
      <c r="B60" s="5"/>
      <c r="C60" s="19">
        <v>20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68" t="s">
        <v>185</v>
      </c>
      <c r="Q60" s="169"/>
      <c r="R60" s="169"/>
      <c r="S60" s="169"/>
      <c r="T60" s="14"/>
      <c r="U60" s="14"/>
      <c r="V60" s="14"/>
      <c r="W60" s="14"/>
      <c r="X60" s="5"/>
      <c r="Y60" s="5"/>
      <c r="Z60" s="14"/>
      <c r="AA60" s="14"/>
      <c r="AB60" s="14"/>
      <c r="AC60" s="14"/>
      <c r="AD60" s="14"/>
      <c r="AE60" s="5"/>
      <c r="AF60" s="5"/>
      <c r="AG60" s="14"/>
      <c r="AH60" s="12">
        <v>4</v>
      </c>
      <c r="AI60" t="s">
        <v>122</v>
      </c>
    </row>
    <row r="61" spans="1:36" x14ac:dyDescent="0.3">
      <c r="A61" s="19"/>
      <c r="B61" s="41"/>
      <c r="C61" s="19">
        <v>21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4"/>
      <c r="T61" s="14"/>
      <c r="U61" s="14"/>
      <c r="V61" s="14"/>
      <c r="W61" s="14"/>
      <c r="X61" s="5"/>
      <c r="Y61" s="5"/>
      <c r="Z61" s="14"/>
      <c r="AA61" s="14"/>
      <c r="AB61" s="14"/>
      <c r="AC61" s="14"/>
      <c r="AD61" s="168" t="s">
        <v>186</v>
      </c>
      <c r="AE61" s="169"/>
      <c r="AF61" s="169"/>
      <c r="AG61" s="169"/>
    </row>
    <row r="62" spans="1:36" x14ac:dyDescent="0.3">
      <c r="A62" s="19">
        <v>19</v>
      </c>
      <c r="B62" s="41" t="s">
        <v>148</v>
      </c>
      <c r="C62" s="21">
        <v>11</v>
      </c>
      <c r="D62" s="14"/>
      <c r="E62" s="14"/>
      <c r="F62" s="14"/>
      <c r="G62" s="14"/>
      <c r="H62" s="14"/>
      <c r="I62" s="5"/>
      <c r="J62" s="5"/>
      <c r="K62" s="5"/>
      <c r="L62" s="5"/>
      <c r="M62" s="5"/>
      <c r="N62" s="5"/>
      <c r="O62" s="5"/>
      <c r="P62" s="5"/>
      <c r="Q62" s="5"/>
      <c r="R62" s="5"/>
      <c r="S62" s="14"/>
      <c r="T62" s="14"/>
      <c r="U62" s="14"/>
      <c r="V62" s="14"/>
      <c r="W62" s="98" t="s">
        <v>177</v>
      </c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2">
        <v>1</v>
      </c>
      <c r="AI62" t="s">
        <v>122</v>
      </c>
    </row>
    <row r="63" spans="1:36" x14ac:dyDescent="0.3">
      <c r="A63" s="19">
        <v>20</v>
      </c>
      <c r="B63" s="41" t="s">
        <v>149</v>
      </c>
      <c r="C63" s="19">
        <v>11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5"/>
      <c r="P63" s="15"/>
      <c r="Q63" s="15"/>
      <c r="R63" s="15"/>
      <c r="S63" s="15"/>
      <c r="T63" s="15"/>
      <c r="U63" s="15"/>
      <c r="V63" s="15"/>
      <c r="W63" s="14"/>
      <c r="X63" s="215" t="s">
        <v>177</v>
      </c>
      <c r="Y63" s="203"/>
      <c r="Z63" s="15"/>
      <c r="AA63" s="15"/>
      <c r="AB63" s="15"/>
      <c r="AC63" s="15"/>
      <c r="AD63" s="15"/>
      <c r="AE63" s="15"/>
      <c r="AF63" s="14"/>
      <c r="AG63" s="14"/>
      <c r="AH63" s="12">
        <v>2</v>
      </c>
      <c r="AI63" t="s">
        <v>123</v>
      </c>
    </row>
    <row r="64" spans="1:36" x14ac:dyDescent="0.3">
      <c r="A64" s="19">
        <v>21</v>
      </c>
      <c r="B64" s="41" t="s">
        <v>150</v>
      </c>
      <c r="C64" s="19">
        <v>20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5"/>
      <c r="P64" s="205" t="s">
        <v>185</v>
      </c>
      <c r="Q64" s="175"/>
      <c r="R64" s="175"/>
      <c r="S64" s="175"/>
      <c r="T64" s="17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4"/>
      <c r="AG64" s="14"/>
      <c r="AH64" s="12">
        <v>5</v>
      </c>
      <c r="AI64" t="s">
        <v>122</v>
      </c>
    </row>
    <row r="65" spans="1:36" x14ac:dyDescent="0.3">
      <c r="A65" s="19"/>
      <c r="B65" s="41"/>
      <c r="C65" s="19">
        <v>21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15"/>
      <c r="O65" s="15"/>
      <c r="P65" s="5"/>
      <c r="Q65" s="5"/>
      <c r="R65" s="5"/>
      <c r="S65" s="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205" t="s">
        <v>186</v>
      </c>
      <c r="AE65" s="175"/>
      <c r="AF65" s="175"/>
      <c r="AG65" s="175"/>
    </row>
    <row r="66" spans="1:36" x14ac:dyDescent="0.3">
      <c r="A66" s="19">
        <v>22</v>
      </c>
      <c r="B66" s="41" t="s">
        <v>151</v>
      </c>
      <c r="C66" s="21">
        <v>11</v>
      </c>
      <c r="D66" s="5"/>
      <c r="E66" s="5"/>
      <c r="F66" s="5"/>
      <c r="G66" s="5"/>
      <c r="H66" s="5"/>
      <c r="I66" s="24"/>
      <c r="J66" s="24"/>
      <c r="K66" s="24"/>
      <c r="L66" s="24"/>
      <c r="M66" s="15"/>
      <c r="N66" s="15"/>
      <c r="O66" s="15"/>
      <c r="P66" s="170" t="s">
        <v>177</v>
      </c>
      <c r="Q66" s="170"/>
      <c r="R66" s="170"/>
      <c r="S66" s="170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4"/>
      <c r="AG66" s="14"/>
      <c r="AH66" s="12">
        <v>4</v>
      </c>
      <c r="AI66" t="s">
        <v>122</v>
      </c>
    </row>
    <row r="67" spans="1:36" x14ac:dyDescent="0.3">
      <c r="A67" s="19">
        <v>23</v>
      </c>
      <c r="B67" s="22" t="s">
        <v>152</v>
      </c>
      <c r="C67" s="19"/>
      <c r="D67" s="15"/>
      <c r="E67" s="15"/>
      <c r="F67" s="15"/>
      <c r="G67" s="1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24"/>
      <c r="Z67" s="24"/>
      <c r="AA67" s="24"/>
      <c r="AB67" s="24"/>
      <c r="AC67" s="15"/>
      <c r="AD67" s="15"/>
      <c r="AE67" s="24"/>
      <c r="AF67" s="5"/>
      <c r="AG67" s="5"/>
      <c r="AH67" s="12" t="s">
        <v>153</v>
      </c>
    </row>
    <row r="68" spans="1:36" x14ac:dyDescent="0.3">
      <c r="A68" s="19">
        <v>24</v>
      </c>
      <c r="B68" s="22" t="s">
        <v>154</v>
      </c>
      <c r="C68" s="19">
        <v>11</v>
      </c>
      <c r="D68" s="5"/>
      <c r="E68" s="5"/>
      <c r="F68" s="5"/>
      <c r="G68" s="5"/>
      <c r="H68" s="5"/>
      <c r="I68" s="222" t="s">
        <v>177</v>
      </c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5"/>
      <c r="W68" s="17"/>
      <c r="X68" s="17"/>
      <c r="Y68" s="24"/>
      <c r="Z68" s="24"/>
      <c r="AA68" s="24"/>
      <c r="AB68" s="24"/>
      <c r="AC68" s="15"/>
      <c r="AD68" s="15"/>
      <c r="AE68" s="24"/>
      <c r="AF68" s="24"/>
      <c r="AG68" s="24"/>
      <c r="AH68" s="12" t="s">
        <v>155</v>
      </c>
      <c r="AI68" t="s">
        <v>122</v>
      </c>
    </row>
    <row r="69" spans="1:36" x14ac:dyDescent="0.3">
      <c r="A69" s="19">
        <v>25</v>
      </c>
      <c r="B69" s="22" t="s">
        <v>156</v>
      </c>
      <c r="C69" s="19">
        <v>10</v>
      </c>
      <c r="D69" s="167" t="s">
        <v>176</v>
      </c>
      <c r="E69" s="167"/>
      <c r="F69" s="167"/>
      <c r="G69" s="167"/>
      <c r="H69" s="17"/>
      <c r="I69" s="17"/>
      <c r="J69" s="17"/>
      <c r="K69" s="17"/>
      <c r="L69" s="17"/>
      <c r="M69" s="17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2" t="s">
        <v>157</v>
      </c>
      <c r="AI69" t="s">
        <v>122</v>
      </c>
    </row>
    <row r="70" spans="1:36" x14ac:dyDescent="0.3">
      <c r="A70" s="19"/>
      <c r="B70" s="22"/>
      <c r="C70" s="19">
        <v>11</v>
      </c>
      <c r="D70" s="17"/>
      <c r="E70" s="17"/>
      <c r="F70" s="17"/>
      <c r="G70" s="17"/>
      <c r="H70" s="17"/>
      <c r="I70" s="167" t="s">
        <v>177</v>
      </c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J70" s="86" t="s">
        <v>276</v>
      </c>
    </row>
    <row r="71" spans="1:36" x14ac:dyDescent="0.3">
      <c r="A71" s="19">
        <v>26</v>
      </c>
      <c r="B71" s="22" t="s">
        <v>158</v>
      </c>
      <c r="C71" s="19">
        <v>10</v>
      </c>
      <c r="D71" s="167" t="s">
        <v>176</v>
      </c>
      <c r="E71" s="167"/>
      <c r="F71" s="167"/>
      <c r="G71" s="167"/>
      <c r="H71" s="17"/>
      <c r="I71" s="17"/>
      <c r="J71" s="17"/>
      <c r="K71" s="17"/>
      <c r="L71" s="17"/>
      <c r="M71" s="17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2" t="s">
        <v>157</v>
      </c>
      <c r="AI71" t="s">
        <v>122</v>
      </c>
    </row>
    <row r="72" spans="1:36" x14ac:dyDescent="0.3">
      <c r="A72" s="19"/>
      <c r="B72" s="22"/>
      <c r="C72" s="19">
        <v>11</v>
      </c>
      <c r="D72" s="17"/>
      <c r="E72" s="17"/>
      <c r="F72" s="17"/>
      <c r="G72" s="17"/>
      <c r="H72" s="17"/>
      <c r="I72" s="167" t="s">
        <v>177</v>
      </c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J72" s="86" t="s">
        <v>276</v>
      </c>
    </row>
    <row r="73" spans="1:36" x14ac:dyDescent="0.3">
      <c r="A73" s="19">
        <v>27</v>
      </c>
      <c r="B73" s="22" t="s">
        <v>159</v>
      </c>
      <c r="C73" s="19">
        <v>11</v>
      </c>
      <c r="D73" s="17"/>
      <c r="E73" s="17"/>
      <c r="F73" s="17"/>
      <c r="G73" s="17"/>
      <c r="H73" s="17"/>
      <c r="I73" s="166" t="s">
        <v>177</v>
      </c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2" t="s">
        <v>160</v>
      </c>
      <c r="AI73" t="s">
        <v>122</v>
      </c>
      <c r="AJ73" s="86" t="s">
        <v>277</v>
      </c>
    </row>
    <row r="74" spans="1:36" x14ac:dyDescent="0.3">
      <c r="A74" s="19">
        <v>28</v>
      </c>
      <c r="B74" s="22" t="s">
        <v>161</v>
      </c>
      <c r="C74" s="19">
        <v>11</v>
      </c>
      <c r="D74" s="17"/>
      <c r="E74" s="17"/>
      <c r="F74" s="17"/>
      <c r="G74" s="17"/>
      <c r="H74" s="17"/>
      <c r="I74" s="166" t="s">
        <v>177</v>
      </c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2" t="s">
        <v>160</v>
      </c>
      <c r="AI74" t="s">
        <v>122</v>
      </c>
      <c r="AJ74" s="86" t="s">
        <v>277</v>
      </c>
    </row>
    <row r="75" spans="1:36" x14ac:dyDescent="0.3">
      <c r="A75" s="19">
        <v>29</v>
      </c>
      <c r="B75" s="22" t="s">
        <v>162</v>
      </c>
      <c r="C75" s="21"/>
      <c r="D75" s="18"/>
      <c r="E75" s="15"/>
      <c r="F75" s="15"/>
      <c r="G75" s="15"/>
      <c r="H75" s="15"/>
      <c r="I75" s="5"/>
      <c r="J75" s="5"/>
      <c r="K75" s="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2">
        <v>3</v>
      </c>
      <c r="AI75" t="s">
        <v>122</v>
      </c>
    </row>
    <row r="76" spans="1:36" x14ac:dyDescent="0.3">
      <c r="A76" s="19">
        <v>30</v>
      </c>
      <c r="B76" s="22" t="s">
        <v>163</v>
      </c>
      <c r="C76" s="19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2" t="s">
        <v>153</v>
      </c>
    </row>
    <row r="77" spans="1:36" s="12" customFormat="1" x14ac:dyDescent="0.3">
      <c r="A77" s="23"/>
      <c r="B77" s="14" t="s">
        <v>164</v>
      </c>
      <c r="C77" s="14">
        <f>SUM(C4:C76)</f>
        <v>2141</v>
      </c>
      <c r="D77" s="14">
        <f>SUM(D4:D67)</f>
        <v>0</v>
      </c>
      <c r="E77" s="14">
        <f>SUM(E4:E67)</f>
        <v>0</v>
      </c>
      <c r="F77" s="14">
        <f>SUM(F4:F67)</f>
        <v>0</v>
      </c>
      <c r="G77" s="14">
        <f>SUM(G4:G67)</f>
        <v>0</v>
      </c>
      <c r="H77" s="14">
        <f t="shared" ref="H77:X77" si="0">SUM(H4:H68)</f>
        <v>0</v>
      </c>
      <c r="I77" s="14">
        <f t="shared" si="0"/>
        <v>0</v>
      </c>
      <c r="J77" s="14">
        <f t="shared" si="0"/>
        <v>0</v>
      </c>
      <c r="K77" s="14">
        <f t="shared" si="0"/>
        <v>0</v>
      </c>
      <c r="L77" s="14">
        <f t="shared" si="0"/>
        <v>0</v>
      </c>
      <c r="M77" s="14">
        <f t="shared" si="0"/>
        <v>0</v>
      </c>
      <c r="N77" s="14">
        <f t="shared" si="0"/>
        <v>0</v>
      </c>
      <c r="O77" s="14">
        <f t="shared" si="0"/>
        <v>0</v>
      </c>
      <c r="P77" s="14">
        <f t="shared" si="0"/>
        <v>0</v>
      </c>
      <c r="Q77" s="14">
        <f t="shared" si="0"/>
        <v>0</v>
      </c>
      <c r="R77" s="14">
        <f t="shared" si="0"/>
        <v>0</v>
      </c>
      <c r="S77" s="14">
        <f t="shared" si="0"/>
        <v>0</v>
      </c>
      <c r="T77" s="14">
        <f t="shared" si="0"/>
        <v>0</v>
      </c>
      <c r="U77" s="14">
        <f t="shared" si="0"/>
        <v>0</v>
      </c>
      <c r="V77" s="14">
        <f t="shared" si="0"/>
        <v>0</v>
      </c>
      <c r="W77" s="14">
        <f t="shared" si="0"/>
        <v>0</v>
      </c>
      <c r="X77" s="14">
        <f t="shared" si="0"/>
        <v>0</v>
      </c>
      <c r="Y77" s="14">
        <f>SUM(Y4:Y67)</f>
        <v>0</v>
      </c>
      <c r="Z77" s="14">
        <f>SUM(Z4:Z67)</f>
        <v>0</v>
      </c>
      <c r="AA77" s="14">
        <f>SUM(AA4:AA67)</f>
        <v>0</v>
      </c>
      <c r="AB77" s="14">
        <f>SUM(AB4:AB67)</f>
        <v>0</v>
      </c>
      <c r="AC77" s="14">
        <f>SUM(AC4:AC67)</f>
        <v>0</v>
      </c>
      <c r="AD77" s="14">
        <f>SUM(AD4:AD67)</f>
        <v>0</v>
      </c>
      <c r="AE77" s="14">
        <f>SUM(AE4:AE67)</f>
        <v>0</v>
      </c>
      <c r="AF77" s="14">
        <f>SUM(AF4:AF67)</f>
        <v>0</v>
      </c>
      <c r="AG77" s="14">
        <f>SUM(AG4:AG67)</f>
        <v>0</v>
      </c>
      <c r="AI77"/>
      <c r="AJ77" s="93"/>
    </row>
    <row r="80" spans="1:36" s="12" customFormat="1" x14ac:dyDescent="0.3">
      <c r="D80"/>
      <c r="E80"/>
      <c r="F80"/>
      <c r="R80" s="25"/>
      <c r="S80" s="25"/>
      <c r="T80" s="25"/>
      <c r="U80" s="25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25"/>
      <c r="AI80"/>
      <c r="AJ80" s="93"/>
    </row>
    <row r="81" spans="4:36" s="12" customFormat="1" x14ac:dyDescent="0.3">
      <c r="D81"/>
      <c r="E81"/>
      <c r="F81"/>
      <c r="R81"/>
      <c r="S81"/>
      <c r="T81" s="25"/>
      <c r="U81" s="25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/>
      <c r="AI81"/>
      <c r="AJ81" s="93"/>
    </row>
    <row r="82" spans="4:36" s="12" customFormat="1" x14ac:dyDescent="0.3">
      <c r="D82"/>
      <c r="E82"/>
      <c r="F82"/>
      <c r="R82"/>
      <c r="S82"/>
      <c r="T82" s="25"/>
      <c r="U82" s="25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/>
      <c r="AI82"/>
      <c r="AJ82" s="93"/>
    </row>
    <row r="83" spans="4:36" s="12" customFormat="1" x14ac:dyDescent="0.3">
      <c r="D83"/>
      <c r="E83"/>
      <c r="F83"/>
      <c r="R83" s="27"/>
      <c r="S83" s="27"/>
      <c r="T83" s="27"/>
      <c r="U83" s="27"/>
      <c r="V83" s="28"/>
      <c r="W83" s="28"/>
      <c r="X83" s="28"/>
      <c r="Y83" s="26"/>
      <c r="Z83" s="26"/>
      <c r="AA83" s="26"/>
      <c r="AB83" s="26"/>
      <c r="AC83" s="26"/>
      <c r="AD83" s="26"/>
      <c r="AE83" s="26"/>
      <c r="AF83" s="26"/>
      <c r="AG83" s="27"/>
      <c r="AI83"/>
      <c r="AJ83" s="93"/>
    </row>
    <row r="84" spans="4:36" s="12" customFormat="1" x14ac:dyDescent="0.3">
      <c r="D84"/>
      <c r="E84"/>
      <c r="F84"/>
      <c r="R84" s="27"/>
      <c r="S84" s="27"/>
      <c r="T84" s="27"/>
      <c r="U84" s="27"/>
      <c r="V84" s="28"/>
      <c r="W84" s="28"/>
      <c r="X84" s="28"/>
      <c r="Y84" s="26"/>
      <c r="Z84" s="26"/>
      <c r="AA84" s="26"/>
      <c r="AB84" s="26"/>
      <c r="AC84" s="26"/>
      <c r="AD84" s="26"/>
      <c r="AE84" s="26"/>
      <c r="AF84" s="26"/>
      <c r="AG84" s="27"/>
      <c r="AI84"/>
      <c r="AJ84" s="93"/>
    </row>
    <row r="85" spans="4:36" s="12" customFormat="1" x14ac:dyDescent="0.3">
      <c r="D85"/>
      <c r="E85"/>
      <c r="F85"/>
      <c r="R85" s="25"/>
      <c r="S85" s="25"/>
      <c r="T85" s="25"/>
      <c r="U85" s="25"/>
      <c r="V85" s="28"/>
      <c r="W85" s="28"/>
      <c r="X85" s="28"/>
      <c r="Y85" s="28"/>
      <c r="Z85" s="30"/>
      <c r="AA85" s="30"/>
      <c r="AB85" s="30"/>
      <c r="AC85" s="30"/>
      <c r="AD85" s="30"/>
      <c r="AE85" s="30"/>
      <c r="AF85" s="30"/>
      <c r="AG85" s="25"/>
      <c r="AI85"/>
      <c r="AJ85" s="93"/>
    </row>
    <row r="86" spans="4:36" s="12" customFormat="1" x14ac:dyDescent="0.3">
      <c r="D86"/>
      <c r="E86"/>
      <c r="F86"/>
      <c r="R86" s="25"/>
      <c r="S86" s="25"/>
      <c r="T86" s="25"/>
      <c r="U86" s="25"/>
      <c r="V86" s="160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25"/>
      <c r="AI86"/>
      <c r="AJ86" s="93"/>
    </row>
    <row r="87" spans="4:36" s="12" customFormat="1" x14ac:dyDescent="0.3">
      <c r="D87"/>
      <c r="E87"/>
      <c r="F87"/>
      <c r="R87" s="25"/>
      <c r="S87" s="25"/>
      <c r="T87" s="25"/>
      <c r="U87" s="25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25"/>
      <c r="AI87"/>
      <c r="AJ87" s="93"/>
    </row>
    <row r="88" spans="4:36" s="12" customFormat="1" x14ac:dyDescent="0.3">
      <c r="D88"/>
      <c r="E88"/>
      <c r="F88"/>
      <c r="R88" s="25"/>
      <c r="S88" s="25"/>
      <c r="T88" s="25"/>
      <c r="U88" s="25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25"/>
      <c r="AI88"/>
      <c r="AJ88" s="93"/>
    </row>
  </sheetData>
  <mergeCells count="67">
    <mergeCell ref="K50:N50"/>
    <mergeCell ref="AD43:AG43"/>
    <mergeCell ref="P27:S27"/>
    <mergeCell ref="D25:E25"/>
    <mergeCell ref="I35:N35"/>
    <mergeCell ref="D69:G69"/>
    <mergeCell ref="D71:G71"/>
    <mergeCell ref="I70:AG70"/>
    <mergeCell ref="AD65:AG65"/>
    <mergeCell ref="P66:S66"/>
    <mergeCell ref="I68:U68"/>
    <mergeCell ref="D59:E59"/>
    <mergeCell ref="X63:Y63"/>
    <mergeCell ref="P57:R57"/>
    <mergeCell ref="P64:T64"/>
    <mergeCell ref="AD47:AF47"/>
    <mergeCell ref="P46:R46"/>
    <mergeCell ref="P48:T48"/>
    <mergeCell ref="I44:M44"/>
    <mergeCell ref="W45:AA45"/>
    <mergeCell ref="X41:AF41"/>
    <mergeCell ref="AD40:AG40"/>
    <mergeCell ref="W28:Z28"/>
    <mergeCell ref="AD29:AG29"/>
    <mergeCell ref="AD49:AG49"/>
    <mergeCell ref="Y51:AB51"/>
    <mergeCell ref="AD58:AF58"/>
    <mergeCell ref="P39:W39"/>
    <mergeCell ref="P60:S60"/>
    <mergeCell ref="AD61:AG61"/>
    <mergeCell ref="V87:AF87"/>
    <mergeCell ref="V88:AF88"/>
    <mergeCell ref="I73:AG73"/>
    <mergeCell ref="I74:AG74"/>
    <mergeCell ref="V80:AF80"/>
    <mergeCell ref="V81:AF81"/>
    <mergeCell ref="V86:AF86"/>
    <mergeCell ref="I72:AG72"/>
    <mergeCell ref="I21:M21"/>
    <mergeCell ref="P36:U36"/>
    <mergeCell ref="W42:Z42"/>
    <mergeCell ref="K16:M16"/>
    <mergeCell ref="I26:L26"/>
    <mergeCell ref="R17:T17"/>
    <mergeCell ref="Y18:AA18"/>
    <mergeCell ref="AF19:AG19"/>
    <mergeCell ref="D20:F20"/>
    <mergeCell ref="P22:T22"/>
    <mergeCell ref="W23:AA23"/>
    <mergeCell ref="D34:G34"/>
    <mergeCell ref="AD38:AG38"/>
    <mergeCell ref="W37:AB37"/>
    <mergeCell ref="AD24:AG24"/>
    <mergeCell ref="A1:AG1"/>
    <mergeCell ref="A2:A3"/>
    <mergeCell ref="B2:B3"/>
    <mergeCell ref="C2:C3"/>
    <mergeCell ref="D5:K5"/>
    <mergeCell ref="I6:R6"/>
    <mergeCell ref="P7:Y7"/>
    <mergeCell ref="W8:AF8"/>
    <mergeCell ref="AD9:AG9"/>
    <mergeCell ref="D15:F15"/>
    <mergeCell ref="E10:F10"/>
    <mergeCell ref="L11:M11"/>
    <mergeCell ref="S12:T12"/>
    <mergeCell ref="Z13:AA13"/>
  </mergeCells>
  <pageMargins left="0.7" right="0.7" top="0.75" bottom="0.75" header="0.3" footer="0.3"/>
  <pageSetup paperSize="5" scale="80" orientation="landscape" r:id="rId1"/>
  <rowBreaks count="2" manualBreakCount="2">
    <brk id="45" max="32" man="1"/>
    <brk id="86" max="32" man="1"/>
  </rowBreaks>
  <colBreaks count="1" manualBreakCount="1">
    <brk id="33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K67"/>
  <sheetViews>
    <sheetView view="pageBreakPreview" topLeftCell="B1" zoomScale="80" zoomScaleNormal="100" zoomScaleSheetLayoutView="80" workbookViewId="0">
      <pane xSplit="3" ySplit="3" topLeftCell="E4" activePane="bottomRight" state="frozen"/>
      <selection activeCell="Z27" sqref="Z27"/>
      <selection pane="topRight" activeCell="Z27" sqref="Z27"/>
      <selection pane="bottomLeft" activeCell="Z27" sqref="Z27"/>
      <selection pane="bottomRight" activeCell="K12" sqref="K12"/>
    </sheetView>
  </sheetViews>
  <sheetFormatPr defaultColWidth="11" defaultRowHeight="15.6" x14ac:dyDescent="0.3"/>
  <cols>
    <col min="1" max="2" width="6.69921875" style="12" customWidth="1"/>
    <col min="3" max="3" width="13.3984375" style="12" customWidth="1"/>
    <col min="4" max="4" width="9.69921875" style="12" customWidth="1"/>
    <col min="5" max="35" width="4.5" customWidth="1"/>
    <col min="36" max="36" width="11" style="12"/>
  </cols>
  <sheetData>
    <row r="1" spans="1:37" ht="17.399999999999999" x14ac:dyDescent="0.3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31"/>
    </row>
    <row r="2" spans="1:37" ht="48" customHeight="1" x14ac:dyDescent="0.3">
      <c r="A2" s="190" t="s">
        <v>3</v>
      </c>
      <c r="B2" s="226" t="s">
        <v>3</v>
      </c>
      <c r="C2" s="190" t="s">
        <v>118</v>
      </c>
      <c r="D2" s="190" t="s">
        <v>119</v>
      </c>
      <c r="E2" s="13" t="s">
        <v>126</v>
      </c>
      <c r="F2" s="13" t="s">
        <v>120</v>
      </c>
      <c r="G2" s="13" t="s">
        <v>121</v>
      </c>
      <c r="H2" s="13" t="s">
        <v>122</v>
      </c>
      <c r="I2" s="13" t="s">
        <v>123</v>
      </c>
      <c r="J2" s="13" t="s">
        <v>124</v>
      </c>
      <c r="K2" s="13" t="s">
        <v>125</v>
      </c>
      <c r="L2" s="13" t="s">
        <v>126</v>
      </c>
      <c r="M2" s="13" t="s">
        <v>120</v>
      </c>
      <c r="N2" s="13" t="s">
        <v>121</v>
      </c>
      <c r="O2" s="13" t="s">
        <v>122</v>
      </c>
      <c r="P2" s="13" t="s">
        <v>123</v>
      </c>
      <c r="Q2" s="13" t="s">
        <v>124</v>
      </c>
      <c r="R2" s="13" t="s">
        <v>125</v>
      </c>
      <c r="S2" s="13" t="s">
        <v>126</v>
      </c>
      <c r="T2" s="13" t="s">
        <v>120</v>
      </c>
      <c r="U2" s="13" t="s">
        <v>121</v>
      </c>
      <c r="V2" s="13" t="s">
        <v>122</v>
      </c>
      <c r="W2" s="13" t="s">
        <v>123</v>
      </c>
      <c r="X2" s="13" t="s">
        <v>124</v>
      </c>
      <c r="Y2" s="13" t="s">
        <v>125</v>
      </c>
      <c r="Z2" s="13" t="s">
        <v>126</v>
      </c>
      <c r="AA2" s="13" t="s">
        <v>120</v>
      </c>
      <c r="AB2" s="13" t="s">
        <v>121</v>
      </c>
      <c r="AC2" s="13" t="s">
        <v>122</v>
      </c>
      <c r="AD2" s="13" t="s">
        <v>123</v>
      </c>
      <c r="AE2" s="13" t="s">
        <v>124</v>
      </c>
      <c r="AF2" s="13" t="s">
        <v>125</v>
      </c>
      <c r="AG2" s="13" t="s">
        <v>126</v>
      </c>
      <c r="AH2" s="13" t="s">
        <v>120</v>
      </c>
      <c r="AI2" s="13" t="s">
        <v>121</v>
      </c>
      <c r="AJ2" s="32" t="s">
        <v>127</v>
      </c>
    </row>
    <row r="3" spans="1:37" x14ac:dyDescent="0.3">
      <c r="A3" s="191"/>
      <c r="B3" s="191"/>
      <c r="C3" s="191"/>
      <c r="D3" s="191"/>
      <c r="E3" s="37">
        <v>1</v>
      </c>
      <c r="F3" s="37">
        <v>2</v>
      </c>
      <c r="G3" s="91">
        <v>3</v>
      </c>
      <c r="H3" s="37">
        <v>4</v>
      </c>
      <c r="I3" s="37">
        <v>5</v>
      </c>
      <c r="J3" s="37">
        <v>6</v>
      </c>
      <c r="K3" s="37">
        <v>7</v>
      </c>
      <c r="L3" s="37">
        <v>8</v>
      </c>
      <c r="M3" s="37">
        <v>9</v>
      </c>
      <c r="N3" s="91">
        <v>10</v>
      </c>
      <c r="O3" s="37">
        <v>11</v>
      </c>
      <c r="P3" s="37">
        <v>12</v>
      </c>
      <c r="Q3" s="37">
        <v>13</v>
      </c>
      <c r="R3" s="37">
        <v>14</v>
      </c>
      <c r="S3" s="37">
        <v>15</v>
      </c>
      <c r="T3" s="37">
        <v>16</v>
      </c>
      <c r="U3" s="91">
        <v>17</v>
      </c>
      <c r="V3" s="37">
        <v>18</v>
      </c>
      <c r="W3" s="37">
        <v>19</v>
      </c>
      <c r="X3" s="37">
        <v>20</v>
      </c>
      <c r="Y3" s="37">
        <v>21</v>
      </c>
      <c r="Z3" s="37">
        <v>22</v>
      </c>
      <c r="AA3" s="37">
        <v>23</v>
      </c>
      <c r="AB3" s="91">
        <v>24</v>
      </c>
      <c r="AC3" s="91">
        <v>25</v>
      </c>
      <c r="AD3" s="91">
        <v>26</v>
      </c>
      <c r="AE3" s="37">
        <v>27</v>
      </c>
      <c r="AF3" s="37">
        <v>28</v>
      </c>
      <c r="AG3" s="37">
        <v>29</v>
      </c>
      <c r="AH3" s="37">
        <v>30</v>
      </c>
      <c r="AI3" s="91">
        <v>31</v>
      </c>
      <c r="AJ3" s="33"/>
    </row>
    <row r="4" spans="1:37" x14ac:dyDescent="0.3">
      <c r="A4" s="16">
        <v>1</v>
      </c>
      <c r="B4" s="19">
        <v>1</v>
      </c>
      <c r="C4" s="41" t="s">
        <v>128</v>
      </c>
      <c r="D4" s="19">
        <v>44</v>
      </c>
      <c r="E4" s="200" t="s">
        <v>278</v>
      </c>
      <c r="F4" s="184"/>
      <c r="G4" s="184"/>
      <c r="H4" s="184"/>
      <c r="I4" s="184"/>
      <c r="J4" s="5"/>
      <c r="K4" s="5"/>
      <c r="L4" s="5"/>
      <c r="M4" s="5"/>
      <c r="N4" s="5"/>
      <c r="O4" s="5"/>
      <c r="P4" s="5"/>
      <c r="Q4" s="5"/>
      <c r="R4" s="5"/>
      <c r="S4" s="17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2">
        <v>9</v>
      </c>
      <c r="AK4" t="s">
        <v>122</v>
      </c>
    </row>
    <row r="5" spans="1:37" x14ac:dyDescent="0.3">
      <c r="A5" s="16"/>
      <c r="B5" s="19"/>
      <c r="C5" s="41"/>
      <c r="D5" s="19">
        <v>45</v>
      </c>
      <c r="E5" s="17"/>
      <c r="F5" s="17"/>
      <c r="G5" s="17"/>
      <c r="H5" s="200" t="s">
        <v>275</v>
      </c>
      <c r="I5" s="184"/>
      <c r="J5" s="184"/>
      <c r="K5" s="184"/>
      <c r="L5" s="184"/>
      <c r="M5" s="184"/>
      <c r="N5" s="184"/>
      <c r="O5" s="184"/>
      <c r="P5" s="184"/>
      <c r="Q5" s="184"/>
      <c r="R5" s="5"/>
      <c r="S5" s="17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7" x14ac:dyDescent="0.3">
      <c r="A6" s="16"/>
      <c r="B6" s="19">
        <v>2</v>
      </c>
      <c r="C6" s="41" t="s">
        <v>145</v>
      </c>
      <c r="D6" s="19">
        <v>45</v>
      </c>
      <c r="E6" s="143" t="s">
        <v>275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7" x14ac:dyDescent="0.3">
      <c r="A7" s="16"/>
      <c r="B7" s="19"/>
      <c r="C7" s="41"/>
      <c r="D7" s="19">
        <v>46</v>
      </c>
      <c r="E7" s="17"/>
      <c r="F7" s="17"/>
      <c r="G7" s="17"/>
      <c r="H7" s="17"/>
      <c r="I7" s="17"/>
      <c r="J7" s="189" t="s">
        <v>279</v>
      </c>
      <c r="K7" s="189"/>
      <c r="L7" s="17"/>
      <c r="M7" s="17"/>
      <c r="N7" s="17"/>
      <c r="O7" s="17"/>
      <c r="P7" s="17"/>
      <c r="Q7" s="17"/>
      <c r="R7" s="17"/>
      <c r="S7" s="17"/>
      <c r="T7" s="17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7" x14ac:dyDescent="0.3">
      <c r="A8" s="16">
        <v>15</v>
      </c>
      <c r="D8" s="19">
        <v>47</v>
      </c>
      <c r="E8" s="5"/>
      <c r="F8" s="5"/>
      <c r="G8" s="5"/>
      <c r="H8" s="5"/>
      <c r="I8" s="5"/>
      <c r="J8" s="5"/>
      <c r="K8" s="5"/>
      <c r="L8" s="5"/>
      <c r="M8" s="14"/>
      <c r="N8" s="14"/>
      <c r="O8" s="14"/>
      <c r="P8" s="14"/>
      <c r="Q8" s="14"/>
      <c r="R8" s="189" t="s">
        <v>280</v>
      </c>
      <c r="S8" s="189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2">
        <v>2</v>
      </c>
      <c r="AK8" t="s">
        <v>122</v>
      </c>
    </row>
    <row r="9" spans="1:37" x14ac:dyDescent="0.3">
      <c r="A9" s="16">
        <v>2</v>
      </c>
      <c r="B9" s="19">
        <v>3</v>
      </c>
      <c r="C9" s="41" t="s">
        <v>132</v>
      </c>
      <c r="D9" s="19">
        <v>42</v>
      </c>
      <c r="E9" s="136" t="s">
        <v>270</v>
      </c>
      <c r="F9" s="5"/>
      <c r="G9" s="5"/>
      <c r="H9" s="5"/>
      <c r="I9" s="5"/>
      <c r="J9" s="5"/>
      <c r="K9" s="5"/>
      <c r="L9" s="5"/>
      <c r="M9" s="5"/>
      <c r="N9" s="14"/>
      <c r="O9" s="14"/>
      <c r="P9" s="14"/>
      <c r="Q9" s="18"/>
      <c r="R9" s="18"/>
      <c r="S9" s="18"/>
      <c r="T9" s="18"/>
      <c r="U9" s="18"/>
      <c r="V9" s="18"/>
      <c r="W9" s="18"/>
      <c r="X9" s="18"/>
      <c r="Y9" s="18"/>
      <c r="Z9" s="18"/>
      <c r="AA9" s="14"/>
      <c r="AB9" s="18"/>
      <c r="AC9" s="18"/>
      <c r="AD9" s="18"/>
      <c r="AE9" s="18"/>
      <c r="AF9" s="18"/>
      <c r="AG9" s="18"/>
      <c r="AH9" s="14"/>
      <c r="AI9" s="14"/>
      <c r="AJ9" s="12">
        <v>3</v>
      </c>
      <c r="AK9" t="s">
        <v>124</v>
      </c>
    </row>
    <row r="10" spans="1:37" x14ac:dyDescent="0.3">
      <c r="A10" s="16"/>
      <c r="B10" s="19"/>
      <c r="C10" s="41"/>
      <c r="D10" s="19">
        <v>43</v>
      </c>
      <c r="E10" s="5"/>
      <c r="F10" s="5"/>
      <c r="G10" s="5"/>
      <c r="H10" s="5"/>
      <c r="I10" s="5"/>
      <c r="J10" s="211" t="s">
        <v>271</v>
      </c>
      <c r="K10" s="182"/>
      <c r="L10" s="182"/>
      <c r="M10" s="5"/>
      <c r="N10" s="14"/>
      <c r="O10" s="14"/>
      <c r="P10" s="14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4"/>
      <c r="AB10" s="18"/>
      <c r="AC10" s="18"/>
      <c r="AD10" s="18"/>
      <c r="AE10" s="18"/>
      <c r="AF10" s="18"/>
      <c r="AG10" s="18"/>
      <c r="AH10" s="14"/>
      <c r="AI10" s="14"/>
    </row>
    <row r="11" spans="1:37" x14ac:dyDescent="0.3">
      <c r="A11" s="16"/>
      <c r="B11" s="19"/>
      <c r="C11" s="41"/>
      <c r="D11" s="19">
        <v>44</v>
      </c>
      <c r="E11" s="5"/>
      <c r="F11" s="5"/>
      <c r="G11" s="5"/>
      <c r="H11" s="5"/>
      <c r="I11" s="5"/>
      <c r="J11" s="5"/>
      <c r="K11" s="5"/>
      <c r="L11" s="5"/>
      <c r="M11" s="5"/>
      <c r="N11" s="14"/>
      <c r="O11" s="14"/>
      <c r="P11" s="14"/>
      <c r="Q11" s="211" t="s">
        <v>272</v>
      </c>
      <c r="R11" s="211"/>
      <c r="S11" s="211"/>
      <c r="T11" s="18"/>
      <c r="U11" s="18"/>
      <c r="V11" s="18"/>
      <c r="W11" s="18"/>
      <c r="X11" s="18"/>
      <c r="Y11" s="18"/>
      <c r="Z11" s="18"/>
      <c r="AA11" s="14"/>
      <c r="AB11" s="18"/>
      <c r="AC11" s="18"/>
      <c r="AD11" s="18"/>
      <c r="AE11" s="18"/>
      <c r="AF11" s="18"/>
      <c r="AG11" s="18"/>
      <c r="AH11" s="14"/>
      <c r="AI11" s="14"/>
    </row>
    <row r="12" spans="1:37" x14ac:dyDescent="0.3">
      <c r="A12" s="16">
        <v>12</v>
      </c>
      <c r="B12" s="19">
        <v>4</v>
      </c>
      <c r="C12" s="41" t="s">
        <v>142</v>
      </c>
      <c r="D12" s="19">
        <v>45</v>
      </c>
      <c r="E12" s="137" t="s">
        <v>275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2">
        <v>5</v>
      </c>
      <c r="AK12" t="s">
        <v>122</v>
      </c>
    </row>
    <row r="13" spans="1:37" x14ac:dyDescent="0.3">
      <c r="A13" s="16"/>
      <c r="B13" s="19"/>
      <c r="C13" s="41"/>
      <c r="D13" s="19">
        <v>46</v>
      </c>
      <c r="E13" s="5"/>
      <c r="F13" s="5"/>
      <c r="G13" s="5"/>
      <c r="H13" s="194" t="s">
        <v>279</v>
      </c>
      <c r="I13" s="185"/>
      <c r="J13" s="185"/>
      <c r="K13" s="185"/>
      <c r="L13" s="185"/>
      <c r="M13" s="5"/>
      <c r="N13" s="5"/>
      <c r="O13" s="5"/>
      <c r="P13" s="5"/>
      <c r="Q13" s="5"/>
      <c r="R13" s="5"/>
      <c r="S13" s="5"/>
      <c r="T13" s="5"/>
      <c r="U13" s="5"/>
      <c r="V13" s="5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7" x14ac:dyDescent="0.3">
      <c r="A14" s="16"/>
      <c r="B14" s="19"/>
      <c r="C14" s="41"/>
      <c r="D14" s="19">
        <v>47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194" t="s">
        <v>280</v>
      </c>
      <c r="P14" s="194"/>
      <c r="Q14" s="194"/>
      <c r="R14" s="194"/>
      <c r="S14" s="194"/>
      <c r="T14" s="5"/>
      <c r="U14" s="5"/>
      <c r="V14" s="5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7" x14ac:dyDescent="0.3">
      <c r="A15" s="16">
        <v>3</v>
      </c>
      <c r="B15" s="19">
        <v>5</v>
      </c>
      <c r="C15" s="41" t="s">
        <v>133</v>
      </c>
      <c r="D15" s="19">
        <v>46</v>
      </c>
      <c r="E15" s="5"/>
      <c r="F15" s="5"/>
      <c r="G15" s="5"/>
      <c r="H15" s="195" t="s">
        <v>279</v>
      </c>
      <c r="I15" s="181"/>
      <c r="J15" s="181"/>
      <c r="K15" s="181"/>
      <c r="L15" s="5"/>
      <c r="M15" s="5"/>
      <c r="N15" s="5"/>
      <c r="O15" s="5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2">
        <v>4</v>
      </c>
      <c r="AK15" t="s">
        <v>122</v>
      </c>
    </row>
    <row r="16" spans="1:37" x14ac:dyDescent="0.3">
      <c r="A16" s="16"/>
      <c r="B16" s="19"/>
      <c r="C16" s="41"/>
      <c r="D16" s="19">
        <v>47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195" t="s">
        <v>280</v>
      </c>
      <c r="P16" s="181"/>
      <c r="Q16" s="181"/>
      <c r="R16" s="181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7" x14ac:dyDescent="0.3">
      <c r="A17" s="16">
        <v>13</v>
      </c>
      <c r="B17" s="19">
        <v>6</v>
      </c>
      <c r="C17" s="41" t="s">
        <v>143</v>
      </c>
      <c r="D17" s="19">
        <v>45</v>
      </c>
      <c r="E17" s="111" t="s">
        <v>275</v>
      </c>
      <c r="F17" s="5"/>
      <c r="G17" s="5"/>
      <c r="H17" s="5"/>
      <c r="I17" s="5"/>
      <c r="J17" s="14"/>
      <c r="K17" s="5"/>
      <c r="L17" s="14"/>
      <c r="M17" s="14"/>
      <c r="N17" s="14"/>
      <c r="O17" s="14"/>
      <c r="P17" s="14"/>
      <c r="Q17" s="14"/>
      <c r="R17" s="14"/>
      <c r="S17" s="5"/>
      <c r="T17" s="5"/>
      <c r="U17" s="5"/>
      <c r="V17" s="5"/>
      <c r="W17" s="5"/>
      <c r="X17" s="5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2">
        <v>1</v>
      </c>
      <c r="AK17" t="s">
        <v>126</v>
      </c>
    </row>
    <row r="18" spans="1:37" x14ac:dyDescent="0.3">
      <c r="A18" s="16"/>
      <c r="B18" s="19"/>
      <c r="C18" s="41"/>
      <c r="D18" s="19">
        <v>46</v>
      </c>
      <c r="E18" s="5"/>
      <c r="F18" s="5"/>
      <c r="G18" s="5"/>
      <c r="H18" s="5"/>
      <c r="I18" s="5"/>
      <c r="J18" s="14"/>
      <c r="K18" s="5"/>
      <c r="L18" s="20" t="s">
        <v>279</v>
      </c>
      <c r="M18" s="14"/>
      <c r="N18" s="14"/>
      <c r="O18" s="14"/>
      <c r="P18" s="14"/>
      <c r="Q18" s="14"/>
      <c r="R18" s="14"/>
      <c r="S18" s="5"/>
      <c r="T18" s="5"/>
      <c r="U18" s="5"/>
      <c r="V18" s="5"/>
      <c r="W18" s="5"/>
      <c r="X18" s="5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7" x14ac:dyDescent="0.3">
      <c r="A19" s="16"/>
      <c r="B19" s="19"/>
      <c r="C19" s="41"/>
      <c r="D19" s="19">
        <v>47</v>
      </c>
      <c r="E19" s="5"/>
      <c r="F19" s="5"/>
      <c r="G19" s="5"/>
      <c r="H19" s="5"/>
      <c r="I19" s="5"/>
      <c r="J19" s="14"/>
      <c r="K19" s="5"/>
      <c r="L19" s="14"/>
      <c r="M19" s="14"/>
      <c r="N19" s="14"/>
      <c r="O19" s="14"/>
      <c r="P19" s="14"/>
      <c r="Q19" s="14"/>
      <c r="R19" s="14"/>
      <c r="S19" s="20" t="s">
        <v>280</v>
      </c>
      <c r="T19" s="5"/>
      <c r="U19" s="5"/>
      <c r="V19" s="5"/>
      <c r="W19" s="5"/>
      <c r="X19" s="5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7" x14ac:dyDescent="0.3">
      <c r="A20" s="16">
        <v>4</v>
      </c>
      <c r="B20" s="19">
        <v>7</v>
      </c>
      <c r="C20" s="41" t="s">
        <v>134</v>
      </c>
      <c r="D20" s="19">
        <v>44</v>
      </c>
      <c r="E20" s="177" t="s">
        <v>290</v>
      </c>
      <c r="F20" s="177"/>
      <c r="G20" s="5"/>
      <c r="H20" s="5"/>
      <c r="I20" s="5"/>
      <c r="J20" s="5"/>
      <c r="K20" s="5"/>
      <c r="L20" s="5"/>
      <c r="M20" s="5"/>
      <c r="N20" s="5"/>
      <c r="O20" s="17"/>
      <c r="P20" s="17"/>
      <c r="Q20" s="5"/>
      <c r="R20" s="5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2">
        <v>6</v>
      </c>
      <c r="AK20" t="s">
        <v>122</v>
      </c>
    </row>
    <row r="21" spans="1:37" x14ac:dyDescent="0.3">
      <c r="A21" s="16"/>
      <c r="B21" s="19"/>
      <c r="C21" s="41"/>
      <c r="D21" s="19">
        <v>45</v>
      </c>
      <c r="E21" s="5"/>
      <c r="F21" s="5"/>
      <c r="G21" s="5"/>
      <c r="H21" s="177" t="s">
        <v>275</v>
      </c>
      <c r="I21" s="177"/>
      <c r="J21" s="177"/>
      <c r="K21" s="177"/>
      <c r="L21" s="177"/>
      <c r="M21" s="177"/>
      <c r="N21" s="5"/>
      <c r="O21" s="17"/>
      <c r="P21" s="17"/>
      <c r="Q21" s="5"/>
      <c r="R21" s="5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7" x14ac:dyDescent="0.3">
      <c r="A22" s="16"/>
      <c r="B22" s="19"/>
      <c r="C22" s="41"/>
      <c r="D22" s="19">
        <v>46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176" t="s">
        <v>279</v>
      </c>
      <c r="P22" s="177"/>
      <c r="Q22" s="177"/>
      <c r="R22" s="177"/>
      <c r="S22" s="177"/>
      <c r="T22" s="177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7" x14ac:dyDescent="0.3">
      <c r="A23" s="16"/>
      <c r="B23" s="19">
        <v>8</v>
      </c>
      <c r="C23" s="41" t="s">
        <v>147</v>
      </c>
      <c r="D23" s="19">
        <v>21</v>
      </c>
      <c r="E23" s="212" t="s">
        <v>186</v>
      </c>
      <c r="F23" s="212"/>
      <c r="G23" s="212"/>
      <c r="H23" s="21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7" x14ac:dyDescent="0.3">
      <c r="A24" s="16">
        <v>17</v>
      </c>
      <c r="D24" s="19">
        <v>22</v>
      </c>
      <c r="E24" s="5"/>
      <c r="F24" s="5"/>
      <c r="G24" s="5"/>
      <c r="H24" s="212" t="s">
        <v>187</v>
      </c>
      <c r="I24" s="212"/>
      <c r="J24" s="212"/>
      <c r="K24" s="212"/>
      <c r="L24" s="212"/>
      <c r="M24" s="212"/>
      <c r="N24" s="212"/>
      <c r="O24" s="212"/>
      <c r="P24" s="5"/>
      <c r="Q24" s="5"/>
      <c r="R24" s="5"/>
      <c r="S24" s="17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2">
        <v>7</v>
      </c>
      <c r="AK24" t="s">
        <v>122</v>
      </c>
    </row>
    <row r="25" spans="1:37" x14ac:dyDescent="0.3">
      <c r="A25" s="16">
        <v>7</v>
      </c>
      <c r="B25" s="19">
        <v>9</v>
      </c>
      <c r="C25" s="41" t="s">
        <v>137</v>
      </c>
      <c r="D25" s="19">
        <v>11</v>
      </c>
      <c r="E25" s="220" t="s">
        <v>177</v>
      </c>
      <c r="F25" s="220"/>
      <c r="G25" s="220"/>
      <c r="H25" s="220"/>
      <c r="I25" s="220"/>
      <c r="J25" s="5"/>
      <c r="K25" s="5"/>
      <c r="L25" s="5"/>
      <c r="M25" s="5"/>
      <c r="N25" s="5"/>
      <c r="O25" s="5"/>
      <c r="P25" s="5"/>
      <c r="Q25" s="5"/>
      <c r="R25" s="5"/>
      <c r="S25" s="14"/>
      <c r="T25" s="14"/>
      <c r="U25" s="14"/>
      <c r="V25" s="14"/>
      <c r="W25" s="14"/>
      <c r="X25" s="14"/>
      <c r="Y25" s="5"/>
      <c r="Z25" s="14"/>
      <c r="AA25" s="14"/>
      <c r="AB25" s="14"/>
      <c r="AC25" s="14"/>
      <c r="AD25" s="14"/>
      <c r="AE25" s="14"/>
      <c r="AF25" s="5"/>
      <c r="AG25" s="14"/>
      <c r="AH25" s="14"/>
      <c r="AI25" s="14"/>
      <c r="AJ25" s="12">
        <v>8</v>
      </c>
      <c r="AK25" t="s">
        <v>122</v>
      </c>
    </row>
    <row r="26" spans="1:37" x14ac:dyDescent="0.3">
      <c r="A26" s="16"/>
      <c r="B26" s="19"/>
      <c r="C26" s="41"/>
      <c r="D26" s="19">
        <v>12</v>
      </c>
      <c r="E26" s="5"/>
      <c r="F26" s="5"/>
      <c r="G26" s="5"/>
      <c r="H26" s="220" t="s">
        <v>178</v>
      </c>
      <c r="I26" s="220"/>
      <c r="J26" s="220"/>
      <c r="K26" s="220"/>
      <c r="L26" s="220"/>
      <c r="M26" s="220"/>
      <c r="N26" s="220"/>
      <c r="O26" s="220"/>
      <c r="P26" s="220"/>
      <c r="Q26" s="5"/>
      <c r="R26" s="5"/>
      <c r="S26" s="14"/>
      <c r="T26" s="14"/>
      <c r="U26" s="14"/>
      <c r="V26" s="14"/>
      <c r="W26" s="14"/>
      <c r="X26" s="14"/>
      <c r="Y26" s="5"/>
      <c r="Z26" s="14"/>
      <c r="AA26" s="14"/>
      <c r="AB26" s="14"/>
      <c r="AC26" s="14"/>
      <c r="AD26" s="14"/>
      <c r="AE26" s="14"/>
      <c r="AF26" s="5"/>
      <c r="AG26" s="14"/>
      <c r="AH26" s="14"/>
      <c r="AI26" s="14"/>
    </row>
    <row r="27" spans="1:37" x14ac:dyDescent="0.3">
      <c r="A27" s="16">
        <v>5</v>
      </c>
      <c r="B27" s="19">
        <v>10</v>
      </c>
      <c r="C27" s="41" t="s">
        <v>135</v>
      </c>
      <c r="D27" s="19">
        <v>12</v>
      </c>
      <c r="E27" s="18"/>
      <c r="F27" s="18"/>
      <c r="G27" s="15"/>
      <c r="H27" s="216" t="s">
        <v>177</v>
      </c>
      <c r="I27" s="216"/>
      <c r="J27" s="216"/>
      <c r="K27" s="216"/>
      <c r="L27" s="18"/>
      <c r="M27" s="18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2">
        <v>4</v>
      </c>
      <c r="AK27" t="s">
        <v>122</v>
      </c>
    </row>
    <row r="28" spans="1:37" x14ac:dyDescent="0.3">
      <c r="A28" s="16"/>
      <c r="B28" s="19">
        <v>11</v>
      </c>
      <c r="C28" s="41" t="s">
        <v>136</v>
      </c>
      <c r="D28" s="19">
        <v>11</v>
      </c>
      <c r="E28" s="201" t="s">
        <v>177</v>
      </c>
      <c r="F28" s="201"/>
      <c r="G28" s="201"/>
      <c r="H28" s="201"/>
      <c r="I28" s="201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7" x14ac:dyDescent="0.3">
      <c r="A29" s="16">
        <v>6</v>
      </c>
      <c r="D29" s="19">
        <v>12</v>
      </c>
      <c r="E29" s="18"/>
      <c r="F29" s="18"/>
      <c r="G29" s="18"/>
      <c r="H29" s="201" t="s">
        <v>177</v>
      </c>
      <c r="I29" s="201"/>
      <c r="J29" s="201"/>
      <c r="K29" s="201"/>
      <c r="L29" s="201"/>
      <c r="M29" s="201"/>
      <c r="N29" s="201"/>
      <c r="O29" s="201"/>
      <c r="P29" s="201"/>
      <c r="Q29" s="5"/>
      <c r="R29" s="5"/>
      <c r="S29" s="5"/>
      <c r="T29" s="5"/>
      <c r="U29" s="5"/>
      <c r="V29" s="5"/>
      <c r="W29" s="14"/>
      <c r="X29" s="14"/>
      <c r="Y29" s="5"/>
      <c r="Z29" s="5"/>
      <c r="AA29" s="5"/>
      <c r="AB29" s="5"/>
      <c r="AC29" s="5"/>
      <c r="AD29" s="14"/>
      <c r="AE29" s="14"/>
      <c r="AF29" s="5"/>
      <c r="AG29" s="5"/>
      <c r="AH29" s="5"/>
      <c r="AI29" s="5"/>
      <c r="AJ29" s="12">
        <v>8</v>
      </c>
      <c r="AK29" t="s">
        <v>122</v>
      </c>
    </row>
    <row r="30" spans="1:37" x14ac:dyDescent="0.3">
      <c r="A30" s="16">
        <v>8</v>
      </c>
      <c r="B30" s="19">
        <v>12</v>
      </c>
      <c r="C30" s="41" t="s">
        <v>138</v>
      </c>
      <c r="D30" s="19">
        <v>22</v>
      </c>
      <c r="E30" s="5"/>
      <c r="F30" s="5"/>
      <c r="G30" s="5"/>
      <c r="H30" s="209" t="s">
        <v>187</v>
      </c>
      <c r="I30" s="193"/>
      <c r="J30" s="193"/>
      <c r="K30" s="193"/>
      <c r="L30" s="193"/>
      <c r="M30" s="5"/>
      <c r="N30" s="5"/>
      <c r="O30" s="5"/>
      <c r="P30" s="5"/>
      <c r="Q30" s="5"/>
      <c r="R30" s="5"/>
      <c r="S30" s="5"/>
      <c r="T30" s="5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2">
        <v>5</v>
      </c>
      <c r="AK30" t="s">
        <v>122</v>
      </c>
    </row>
    <row r="31" spans="1:37" x14ac:dyDescent="0.3">
      <c r="A31" s="16"/>
      <c r="B31" s="19"/>
      <c r="C31" s="41"/>
      <c r="D31" s="19">
        <v>23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209" t="s">
        <v>190</v>
      </c>
      <c r="P31" s="193"/>
      <c r="Q31" s="193"/>
      <c r="R31" s="193"/>
      <c r="S31" s="193"/>
      <c r="T31" s="5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7" x14ac:dyDescent="0.3">
      <c r="A32" s="16">
        <v>9</v>
      </c>
      <c r="B32" s="19">
        <v>13</v>
      </c>
      <c r="C32" s="41" t="s">
        <v>139</v>
      </c>
      <c r="D32" s="19">
        <v>22</v>
      </c>
      <c r="E32" s="5"/>
      <c r="F32" s="5"/>
      <c r="G32" s="5"/>
      <c r="H32" s="210" t="s">
        <v>187</v>
      </c>
      <c r="I32" s="180"/>
      <c r="J32" s="180"/>
      <c r="K32" s="5"/>
      <c r="L32" s="5"/>
      <c r="M32" s="5"/>
      <c r="N32" s="15"/>
      <c r="O32" s="15"/>
      <c r="P32" s="14"/>
      <c r="Q32" s="5"/>
      <c r="R32" s="5"/>
      <c r="S32" s="5"/>
      <c r="T32" s="5"/>
      <c r="U32" s="5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2">
        <v>3</v>
      </c>
      <c r="AK32" t="s">
        <v>122</v>
      </c>
    </row>
    <row r="33" spans="1:37" x14ac:dyDescent="0.3">
      <c r="A33" s="16"/>
      <c r="B33" s="19"/>
      <c r="C33" s="41"/>
      <c r="D33" s="19">
        <v>23</v>
      </c>
      <c r="E33" s="5"/>
      <c r="F33" s="5"/>
      <c r="G33" s="5"/>
      <c r="H33" s="5"/>
      <c r="I33" s="5"/>
      <c r="J33" s="5"/>
      <c r="K33" s="5"/>
      <c r="L33" s="5"/>
      <c r="M33" s="5"/>
      <c r="N33" s="15"/>
      <c r="O33" s="210" t="s">
        <v>190</v>
      </c>
      <c r="P33" s="180"/>
      <c r="Q33" s="180"/>
      <c r="R33" s="5"/>
      <c r="S33" s="5"/>
      <c r="T33" s="5"/>
      <c r="U33" s="5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7" x14ac:dyDescent="0.3">
      <c r="A34" s="16">
        <v>10</v>
      </c>
      <c r="B34" s="19">
        <v>14</v>
      </c>
      <c r="C34" s="41" t="s">
        <v>140</v>
      </c>
      <c r="D34" s="19">
        <v>20</v>
      </c>
      <c r="E34" s="108" t="s">
        <v>185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2">
        <v>5</v>
      </c>
      <c r="AK34" t="s">
        <v>122</v>
      </c>
    </row>
    <row r="35" spans="1:37" x14ac:dyDescent="0.3">
      <c r="A35" s="16"/>
      <c r="B35" s="19"/>
      <c r="C35" s="41"/>
      <c r="D35" s="19">
        <v>21</v>
      </c>
      <c r="E35" s="5"/>
      <c r="F35" s="5"/>
      <c r="G35" s="5"/>
      <c r="H35" s="178" t="s">
        <v>186</v>
      </c>
      <c r="I35" s="179"/>
      <c r="J35" s="179"/>
      <c r="K35" s="179"/>
      <c r="L35" s="179"/>
      <c r="M35" s="5"/>
      <c r="N35" s="5"/>
      <c r="O35" s="5"/>
      <c r="P35" s="5"/>
      <c r="Q35" s="5"/>
      <c r="R35" s="5"/>
      <c r="S35" s="5"/>
      <c r="T35" s="5"/>
      <c r="U35" s="5"/>
      <c r="V35" s="5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7" x14ac:dyDescent="0.3">
      <c r="A36" s="16"/>
      <c r="B36" s="19"/>
      <c r="C36" s="41"/>
      <c r="D36" s="19">
        <v>22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178" t="s">
        <v>187</v>
      </c>
      <c r="P36" s="179"/>
      <c r="Q36" s="179"/>
      <c r="R36" s="179"/>
      <c r="S36" s="179"/>
      <c r="T36" s="5"/>
      <c r="U36" s="5"/>
      <c r="V36" s="5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7" x14ac:dyDescent="0.3">
      <c r="A37" s="16">
        <v>11</v>
      </c>
      <c r="B37" s="19">
        <v>15</v>
      </c>
      <c r="C37" s="41" t="s">
        <v>141</v>
      </c>
      <c r="D37" s="19">
        <v>20</v>
      </c>
      <c r="E37" s="18"/>
      <c r="F37" s="5"/>
      <c r="G37" s="5"/>
      <c r="H37" s="5"/>
      <c r="I37" s="5"/>
      <c r="J37" s="202" t="s">
        <v>185</v>
      </c>
      <c r="K37" s="213"/>
      <c r="L37" s="213"/>
      <c r="M37" s="213"/>
      <c r="N37" s="5"/>
      <c r="O37" s="5"/>
      <c r="P37" s="5"/>
      <c r="Q37" s="5"/>
      <c r="R37" s="5"/>
      <c r="S37" s="5"/>
      <c r="T37" s="5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2">
        <v>4</v>
      </c>
      <c r="AK37" t="s">
        <v>124</v>
      </c>
    </row>
    <row r="38" spans="1:37" x14ac:dyDescent="0.3">
      <c r="A38" s="16"/>
      <c r="B38" s="19"/>
      <c r="C38" s="41"/>
      <c r="D38" s="19">
        <v>21</v>
      </c>
      <c r="E38" s="18"/>
      <c r="F38" s="5"/>
      <c r="G38" s="5"/>
      <c r="H38" s="5"/>
      <c r="I38" s="5"/>
      <c r="J38" s="17"/>
      <c r="K38" s="5"/>
      <c r="L38" s="5"/>
      <c r="M38" s="5"/>
      <c r="N38" s="5"/>
      <c r="O38" s="5"/>
      <c r="P38" s="5"/>
      <c r="Q38" s="202" t="s">
        <v>186</v>
      </c>
      <c r="R38" s="213"/>
      <c r="S38" s="213"/>
      <c r="T38" s="213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7" x14ac:dyDescent="0.3">
      <c r="A39" s="16">
        <v>14</v>
      </c>
      <c r="B39" s="19">
        <v>16</v>
      </c>
      <c r="C39" s="41" t="s">
        <v>144</v>
      </c>
      <c r="D39" s="19">
        <v>22</v>
      </c>
      <c r="E39" s="5"/>
      <c r="F39" s="5"/>
      <c r="G39" s="5"/>
      <c r="H39" s="218" t="s">
        <v>187</v>
      </c>
      <c r="I39" s="192"/>
      <c r="J39" s="192"/>
      <c r="K39" s="5"/>
      <c r="L39" s="5"/>
      <c r="M39" s="5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2">
        <v>3</v>
      </c>
      <c r="AK39" t="s">
        <v>122</v>
      </c>
    </row>
    <row r="40" spans="1:37" x14ac:dyDescent="0.3">
      <c r="A40" s="16"/>
      <c r="B40" s="19"/>
      <c r="C40" s="41"/>
      <c r="D40" s="19">
        <v>23</v>
      </c>
      <c r="E40" s="5"/>
      <c r="F40" s="5"/>
      <c r="G40" s="5"/>
      <c r="H40" s="5"/>
      <c r="I40" s="5"/>
      <c r="J40" s="5"/>
      <c r="K40" s="5"/>
      <c r="L40" s="5"/>
      <c r="M40" s="5"/>
      <c r="N40" s="14"/>
      <c r="O40" s="218" t="s">
        <v>190</v>
      </c>
      <c r="P40" s="192"/>
      <c r="Q40" s="192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7" x14ac:dyDescent="0.3">
      <c r="A41" s="16">
        <v>16</v>
      </c>
      <c r="B41" s="19">
        <v>17</v>
      </c>
      <c r="C41" s="41" t="s">
        <v>146</v>
      </c>
      <c r="D41" s="19">
        <v>22</v>
      </c>
      <c r="E41" s="5"/>
      <c r="F41" s="5"/>
      <c r="G41" s="5"/>
      <c r="H41" s="169" t="s">
        <v>185</v>
      </c>
      <c r="I41" s="169"/>
      <c r="J41" s="169"/>
      <c r="K41" s="169"/>
      <c r="L41" s="5"/>
      <c r="M41" s="5"/>
      <c r="N41" s="5"/>
      <c r="O41" s="5"/>
      <c r="P41" s="5"/>
      <c r="Q41" s="5"/>
      <c r="R41" s="5"/>
      <c r="S41" s="5"/>
      <c r="T41" s="14"/>
      <c r="U41" s="14"/>
      <c r="V41" s="14"/>
      <c r="W41" s="14"/>
      <c r="X41" s="14"/>
      <c r="Y41" s="5"/>
      <c r="Z41" s="5"/>
      <c r="AA41" s="14"/>
      <c r="AB41" s="14"/>
      <c r="AC41" s="14"/>
      <c r="AD41" s="14"/>
      <c r="AE41" s="14"/>
      <c r="AF41" s="5"/>
      <c r="AG41" s="5"/>
      <c r="AH41" s="14"/>
      <c r="AI41" s="14"/>
      <c r="AJ41" s="12">
        <v>4</v>
      </c>
      <c r="AK41" t="s">
        <v>122</v>
      </c>
    </row>
    <row r="42" spans="1:37" x14ac:dyDescent="0.3">
      <c r="A42" s="16"/>
      <c r="B42" s="19"/>
      <c r="C42" s="41"/>
      <c r="D42" s="19">
        <v>23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168" t="s">
        <v>190</v>
      </c>
      <c r="P42" s="169"/>
      <c r="Q42" s="169"/>
      <c r="R42" s="169"/>
      <c r="S42" s="5"/>
      <c r="T42" s="14"/>
      <c r="U42" s="14"/>
      <c r="V42" s="14"/>
      <c r="W42" s="14"/>
      <c r="X42" s="14"/>
      <c r="Y42" s="5"/>
      <c r="Z42" s="5"/>
      <c r="AA42" s="14"/>
      <c r="AB42" s="14"/>
      <c r="AC42" s="14"/>
      <c r="AD42" s="14"/>
      <c r="AE42" s="14"/>
      <c r="AF42" s="5"/>
      <c r="AG42" s="5"/>
      <c r="AH42" s="14"/>
      <c r="AI42" s="14"/>
    </row>
    <row r="43" spans="1:37" x14ac:dyDescent="0.3">
      <c r="A43" s="16">
        <v>18</v>
      </c>
      <c r="B43" s="19">
        <v>18</v>
      </c>
      <c r="C43" s="41" t="s">
        <v>148</v>
      </c>
      <c r="D43" s="21">
        <v>12</v>
      </c>
      <c r="E43" s="14"/>
      <c r="F43" s="14"/>
      <c r="G43" s="14"/>
      <c r="H43" s="5"/>
      <c r="I43" s="5"/>
      <c r="J43" s="5"/>
      <c r="K43" s="5"/>
      <c r="L43" s="5"/>
      <c r="M43" s="5"/>
      <c r="N43" s="5"/>
      <c r="O43" s="98" t="s">
        <v>177</v>
      </c>
      <c r="P43" s="14"/>
      <c r="Q43" s="14"/>
      <c r="R43" s="5"/>
      <c r="S43" s="5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2">
        <v>1</v>
      </c>
      <c r="AK43" t="s">
        <v>122</v>
      </c>
    </row>
    <row r="44" spans="1:37" x14ac:dyDescent="0.3">
      <c r="A44" s="16">
        <v>19</v>
      </c>
      <c r="B44" s="19">
        <v>19</v>
      </c>
      <c r="C44" s="41" t="s">
        <v>149</v>
      </c>
      <c r="D44" s="19">
        <v>12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14"/>
      <c r="P44" s="215" t="s">
        <v>177</v>
      </c>
      <c r="Q44" s="2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4"/>
      <c r="AH44" s="14"/>
      <c r="AI44" s="14"/>
      <c r="AJ44" s="12">
        <v>2</v>
      </c>
      <c r="AK44" t="s">
        <v>123</v>
      </c>
    </row>
    <row r="45" spans="1:37" x14ac:dyDescent="0.3">
      <c r="A45" s="16">
        <v>20</v>
      </c>
      <c r="B45" s="19">
        <v>20</v>
      </c>
      <c r="C45" s="41" t="s">
        <v>150</v>
      </c>
      <c r="D45" s="19">
        <v>22</v>
      </c>
      <c r="E45" s="5"/>
      <c r="F45" s="5"/>
      <c r="G45" s="5"/>
      <c r="H45" s="205" t="s">
        <v>187</v>
      </c>
      <c r="I45" s="175"/>
      <c r="J45" s="175"/>
      <c r="K45" s="175"/>
      <c r="L45" s="175"/>
      <c r="M45" s="5"/>
      <c r="N45" s="5"/>
      <c r="O45" s="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4"/>
      <c r="AH45" s="14"/>
      <c r="AI45" s="14"/>
      <c r="AJ45" s="12">
        <v>5</v>
      </c>
      <c r="AK45" t="s">
        <v>122</v>
      </c>
    </row>
    <row r="46" spans="1:37" x14ac:dyDescent="0.3">
      <c r="A46" s="16"/>
      <c r="B46" s="19"/>
      <c r="C46" s="41"/>
      <c r="D46" s="19">
        <v>23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205" t="s">
        <v>190</v>
      </c>
      <c r="P46" s="175"/>
      <c r="Q46" s="175"/>
      <c r="R46" s="175"/>
      <c r="S46" s="17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4"/>
      <c r="AH46" s="14"/>
      <c r="AI46" s="14"/>
    </row>
    <row r="47" spans="1:37" x14ac:dyDescent="0.3">
      <c r="A47" s="16">
        <v>21</v>
      </c>
      <c r="B47" s="19">
        <v>21</v>
      </c>
      <c r="C47" s="41" t="s">
        <v>151</v>
      </c>
      <c r="D47" s="21">
        <v>12</v>
      </c>
      <c r="E47" s="5"/>
      <c r="F47" s="5"/>
      <c r="G47" s="5"/>
      <c r="H47" s="5"/>
      <c r="I47" s="5"/>
      <c r="J47" s="24"/>
      <c r="K47" s="24"/>
      <c r="L47" s="24"/>
      <c r="M47" s="24"/>
      <c r="N47" s="15"/>
      <c r="O47" s="170" t="s">
        <v>178</v>
      </c>
      <c r="P47" s="170"/>
      <c r="Q47" s="170"/>
      <c r="R47" s="170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4"/>
      <c r="AH47" s="14"/>
      <c r="AI47" s="14"/>
      <c r="AJ47" s="12">
        <v>4</v>
      </c>
      <c r="AK47" t="s">
        <v>122</v>
      </c>
    </row>
    <row r="48" spans="1:37" x14ac:dyDescent="0.3">
      <c r="A48" s="16">
        <v>22</v>
      </c>
      <c r="B48" s="19">
        <v>22</v>
      </c>
      <c r="C48" s="22" t="s">
        <v>152</v>
      </c>
      <c r="D48" s="19"/>
      <c r="E48" s="15"/>
      <c r="F48" s="15"/>
      <c r="G48" s="15"/>
      <c r="H48" s="1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5"/>
      <c r="Y48" s="24"/>
      <c r="Z48" s="24"/>
      <c r="AA48" s="24"/>
      <c r="AB48" s="24"/>
      <c r="AC48" s="24"/>
      <c r="AD48" s="15"/>
      <c r="AE48" s="15"/>
      <c r="AF48" s="24"/>
      <c r="AG48" s="5"/>
      <c r="AH48" s="5"/>
      <c r="AI48" s="5"/>
      <c r="AJ48" s="12" t="s">
        <v>153</v>
      </c>
    </row>
    <row r="49" spans="1:37" x14ac:dyDescent="0.3">
      <c r="A49" s="16">
        <v>23</v>
      </c>
      <c r="B49" s="19">
        <v>23</v>
      </c>
      <c r="C49" s="22" t="s">
        <v>154</v>
      </c>
      <c r="D49" s="19">
        <v>12</v>
      </c>
      <c r="E49" s="5"/>
      <c r="F49" s="5"/>
      <c r="G49" s="5"/>
      <c r="H49" s="222" t="s">
        <v>178</v>
      </c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5"/>
      <c r="V49" s="17"/>
      <c r="W49" s="17"/>
      <c r="X49" s="15"/>
      <c r="Y49" s="24"/>
      <c r="Z49" s="24"/>
      <c r="AA49" s="24"/>
      <c r="AB49" s="24"/>
      <c r="AC49" s="24"/>
      <c r="AD49" s="15"/>
      <c r="AE49" s="15"/>
      <c r="AF49" s="24"/>
      <c r="AG49" s="24"/>
      <c r="AH49" s="24"/>
      <c r="AI49" s="24"/>
      <c r="AJ49" s="12" t="s">
        <v>155</v>
      </c>
      <c r="AK49" t="s">
        <v>122</v>
      </c>
    </row>
    <row r="50" spans="1:37" x14ac:dyDescent="0.3">
      <c r="A50" s="16">
        <v>24</v>
      </c>
      <c r="B50" s="19">
        <v>24</v>
      </c>
      <c r="C50" s="22" t="s">
        <v>156</v>
      </c>
      <c r="D50" s="19">
        <v>11</v>
      </c>
      <c r="E50" s="167" t="s">
        <v>177</v>
      </c>
      <c r="F50" s="167"/>
      <c r="G50" s="167"/>
      <c r="H50" s="167"/>
      <c r="I50" s="167"/>
      <c r="J50" s="167"/>
      <c r="K50" s="167"/>
      <c r="L50" s="167"/>
      <c r="M50" s="167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2" t="s">
        <v>157</v>
      </c>
      <c r="AK50" t="s">
        <v>122</v>
      </c>
    </row>
    <row r="51" spans="1:37" x14ac:dyDescent="0.3">
      <c r="A51" s="16">
        <v>25</v>
      </c>
      <c r="B51" s="19">
        <v>25</v>
      </c>
      <c r="C51" s="22" t="s">
        <v>158</v>
      </c>
      <c r="D51" s="19">
        <v>11</v>
      </c>
      <c r="E51" s="167" t="s">
        <v>177</v>
      </c>
      <c r="F51" s="167"/>
      <c r="G51" s="167"/>
      <c r="H51" s="167"/>
      <c r="I51" s="167"/>
      <c r="J51" s="167"/>
      <c r="K51" s="167"/>
      <c r="L51" s="167"/>
      <c r="M51" s="167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2" t="s">
        <v>157</v>
      </c>
      <c r="AK51" t="s">
        <v>122</v>
      </c>
    </row>
    <row r="52" spans="1:37" x14ac:dyDescent="0.3">
      <c r="A52" s="16">
        <v>26</v>
      </c>
      <c r="B52" s="19">
        <v>26</v>
      </c>
      <c r="C52" s="22" t="s">
        <v>159</v>
      </c>
      <c r="D52" s="19">
        <v>11</v>
      </c>
      <c r="E52" s="166" t="s">
        <v>177</v>
      </c>
      <c r="F52" s="16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4"/>
      <c r="AJ52" s="12" t="s">
        <v>160</v>
      </c>
      <c r="AK52" t="s">
        <v>122</v>
      </c>
    </row>
    <row r="53" spans="1:37" x14ac:dyDescent="0.3">
      <c r="A53" s="16">
        <v>27</v>
      </c>
      <c r="B53" s="19">
        <v>27</v>
      </c>
      <c r="C53" s="22" t="s">
        <v>161</v>
      </c>
      <c r="D53" s="19">
        <v>11</v>
      </c>
      <c r="E53" s="166" t="s">
        <v>177</v>
      </c>
      <c r="F53" s="16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4"/>
      <c r="AJ53" s="12" t="s">
        <v>160</v>
      </c>
      <c r="AK53" t="s">
        <v>122</v>
      </c>
    </row>
    <row r="54" spans="1:37" x14ac:dyDescent="0.3">
      <c r="A54" s="16">
        <v>28</v>
      </c>
      <c r="B54" s="19">
        <v>28</v>
      </c>
      <c r="C54" s="22" t="s">
        <v>162</v>
      </c>
      <c r="D54" s="21"/>
      <c r="E54" s="18"/>
      <c r="F54" s="15"/>
      <c r="G54" s="15"/>
      <c r="H54" s="15"/>
      <c r="I54" s="15"/>
      <c r="J54" s="5"/>
      <c r="K54" s="5"/>
      <c r="L54" s="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2">
        <v>3</v>
      </c>
      <c r="AK54" t="s">
        <v>122</v>
      </c>
    </row>
    <row r="55" spans="1:37" x14ac:dyDescent="0.3">
      <c r="A55" s="16">
        <v>29</v>
      </c>
      <c r="B55" s="19">
        <v>29</v>
      </c>
      <c r="C55" s="22" t="s">
        <v>163</v>
      </c>
      <c r="D55" s="19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2" t="s">
        <v>153</v>
      </c>
    </row>
    <row r="56" spans="1:37" s="12" customFormat="1" x14ac:dyDescent="0.3">
      <c r="A56" s="23"/>
      <c r="B56" s="23"/>
      <c r="C56" s="14" t="s">
        <v>164</v>
      </c>
      <c r="D56" s="14">
        <f>SUM(D4:D55)</f>
        <v>1382</v>
      </c>
      <c r="E56" s="14">
        <f>SUM(E4:E48)</f>
        <v>0</v>
      </c>
      <c r="F56" s="14">
        <f>SUM(F4:F48)</f>
        <v>0</v>
      </c>
      <c r="G56" s="14">
        <f>SUM(G4:G48)</f>
        <v>0</v>
      </c>
      <c r="H56" s="14">
        <f>SUM(H4:H48)</f>
        <v>0</v>
      </c>
      <c r="I56" s="14">
        <f t="shared" ref="I56:W56" si="0">SUM(I4:I49)</f>
        <v>0</v>
      </c>
      <c r="J56" s="14">
        <f t="shared" si="0"/>
        <v>0</v>
      </c>
      <c r="K56" s="14">
        <f t="shared" si="0"/>
        <v>0</v>
      </c>
      <c r="L56" s="14">
        <f t="shared" si="0"/>
        <v>0</v>
      </c>
      <c r="M56" s="14">
        <f t="shared" si="0"/>
        <v>0</v>
      </c>
      <c r="N56" s="14">
        <f t="shared" si="0"/>
        <v>0</v>
      </c>
      <c r="O56" s="14">
        <f t="shared" si="0"/>
        <v>0</v>
      </c>
      <c r="P56" s="14">
        <f t="shared" si="0"/>
        <v>0</v>
      </c>
      <c r="Q56" s="14">
        <f t="shared" si="0"/>
        <v>0</v>
      </c>
      <c r="R56" s="14">
        <f t="shared" si="0"/>
        <v>0</v>
      </c>
      <c r="S56" s="14">
        <f t="shared" si="0"/>
        <v>0</v>
      </c>
      <c r="T56" s="14">
        <f t="shared" si="0"/>
        <v>0</v>
      </c>
      <c r="U56" s="14">
        <f t="shared" si="0"/>
        <v>0</v>
      </c>
      <c r="V56" s="14">
        <f t="shared" si="0"/>
        <v>0</v>
      </c>
      <c r="W56" s="14">
        <f t="shared" si="0"/>
        <v>0</v>
      </c>
      <c r="X56" s="14">
        <f>SUM(X4:X48)</f>
        <v>0</v>
      </c>
      <c r="Y56" s="14">
        <f>SUM(Y4:Y48)</f>
        <v>0</v>
      </c>
      <c r="Z56" s="14">
        <f>SUM(Z4:Z48)</f>
        <v>0</v>
      </c>
      <c r="AA56" s="14">
        <f>SUM(AA4:AA48)</f>
        <v>0</v>
      </c>
      <c r="AB56" s="14">
        <f>SUM(AB4:AB48)</f>
        <v>0</v>
      </c>
      <c r="AC56" s="14">
        <f>SUM(AC4:AC48)</f>
        <v>0</v>
      </c>
      <c r="AD56" s="14">
        <f>SUM(AD4:AD48)</f>
        <v>0</v>
      </c>
      <c r="AE56" s="14">
        <f>SUM(AE4:AE48)</f>
        <v>0</v>
      </c>
      <c r="AF56" s="14">
        <f>SUM(AF4:AF48)</f>
        <v>0</v>
      </c>
      <c r="AG56" s="14">
        <f>SUM(AG4:AG48)</f>
        <v>0</v>
      </c>
      <c r="AH56" s="14">
        <f>SUM(AH4:AH48)</f>
        <v>0</v>
      </c>
      <c r="AI56" s="14">
        <f>SUM(AI4:AI48)</f>
        <v>0</v>
      </c>
      <c r="AK56"/>
    </row>
    <row r="59" spans="1:37" s="12" customFormat="1" x14ac:dyDescent="0.3">
      <c r="E59"/>
      <c r="F59"/>
      <c r="G59"/>
      <c r="S59" s="25"/>
      <c r="T59" s="25"/>
      <c r="U59" s="25"/>
      <c r="V59" s="25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25"/>
      <c r="AI59" s="25"/>
      <c r="AK59"/>
    </row>
    <row r="60" spans="1:37" s="12" customFormat="1" x14ac:dyDescent="0.3">
      <c r="E60"/>
      <c r="F60"/>
      <c r="G60"/>
      <c r="S60"/>
      <c r="T60"/>
      <c r="U60" s="25"/>
      <c r="V60" s="25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/>
      <c r="AI60"/>
      <c r="AK60"/>
    </row>
    <row r="61" spans="1:37" s="12" customFormat="1" x14ac:dyDescent="0.3">
      <c r="E61"/>
      <c r="F61"/>
      <c r="G61"/>
      <c r="S61"/>
      <c r="T61"/>
      <c r="U61" s="25"/>
      <c r="V61" s="25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/>
      <c r="AI61"/>
      <c r="AK61"/>
    </row>
    <row r="62" spans="1:37" s="12" customFormat="1" x14ac:dyDescent="0.3">
      <c r="E62"/>
      <c r="F62"/>
      <c r="G62"/>
      <c r="S62" s="27"/>
      <c r="T62" s="27"/>
      <c r="U62" s="27"/>
      <c r="V62" s="27"/>
      <c r="W62" s="28"/>
      <c r="X62" s="28"/>
      <c r="Y62" s="28"/>
      <c r="Z62" s="26"/>
      <c r="AA62" s="26"/>
      <c r="AB62" s="26"/>
      <c r="AC62" s="26"/>
      <c r="AD62" s="26"/>
      <c r="AE62" s="26"/>
      <c r="AF62" s="26"/>
      <c r="AG62" s="26"/>
      <c r="AH62" s="27"/>
      <c r="AI62" s="27"/>
      <c r="AK62"/>
    </row>
    <row r="63" spans="1:37" s="12" customFormat="1" x14ac:dyDescent="0.3">
      <c r="E63"/>
      <c r="F63"/>
      <c r="G63"/>
      <c r="S63" s="27"/>
      <c r="T63" s="27"/>
      <c r="U63" s="27"/>
      <c r="V63" s="27"/>
      <c r="W63" s="28"/>
      <c r="X63" s="28"/>
      <c r="Y63" s="28"/>
      <c r="Z63" s="26"/>
      <c r="AA63" s="26"/>
      <c r="AB63" s="26"/>
      <c r="AC63" s="26"/>
      <c r="AD63" s="26"/>
      <c r="AE63" s="26"/>
      <c r="AF63" s="26"/>
      <c r="AG63" s="26"/>
      <c r="AH63" s="27"/>
      <c r="AI63" s="27"/>
      <c r="AK63"/>
    </row>
    <row r="64" spans="1:37" s="12" customFormat="1" x14ac:dyDescent="0.3">
      <c r="E64"/>
      <c r="F64"/>
      <c r="G64"/>
      <c r="S64" s="25"/>
      <c r="T64" s="25"/>
      <c r="U64" s="25"/>
      <c r="V64" s="25"/>
      <c r="W64" s="28"/>
      <c r="X64" s="28"/>
      <c r="Y64" s="28"/>
      <c r="Z64" s="28"/>
      <c r="AA64" s="30"/>
      <c r="AB64" s="30"/>
      <c r="AC64" s="30"/>
      <c r="AD64" s="30"/>
      <c r="AE64" s="30"/>
      <c r="AF64" s="30"/>
      <c r="AG64" s="30"/>
      <c r="AH64" s="25"/>
      <c r="AI64" s="25"/>
      <c r="AK64"/>
    </row>
    <row r="65" spans="5:37" s="12" customFormat="1" x14ac:dyDescent="0.3">
      <c r="E65"/>
      <c r="F65"/>
      <c r="G65"/>
      <c r="S65" s="25"/>
      <c r="T65" s="25"/>
      <c r="U65" s="25"/>
      <c r="V65" s="25"/>
      <c r="W65" s="160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25"/>
      <c r="AI65" s="25"/>
      <c r="AK65"/>
    </row>
    <row r="66" spans="5:37" s="12" customFormat="1" x14ac:dyDescent="0.3">
      <c r="E66"/>
      <c r="F66"/>
      <c r="G66"/>
      <c r="S66" s="25"/>
      <c r="T66" s="25"/>
      <c r="U66" s="25"/>
      <c r="V66" s="25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25"/>
      <c r="AI66" s="25"/>
      <c r="AK66"/>
    </row>
    <row r="67" spans="5:37" s="12" customFormat="1" x14ac:dyDescent="0.3">
      <c r="E67"/>
      <c r="F67"/>
      <c r="G67"/>
      <c r="S67" s="25"/>
      <c r="T67" s="25"/>
      <c r="U67" s="25"/>
      <c r="V67" s="25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25"/>
      <c r="AI67" s="25"/>
      <c r="AK67"/>
    </row>
  </sheetData>
  <mergeCells count="51">
    <mergeCell ref="E51:M51"/>
    <mergeCell ref="E52:F52"/>
    <mergeCell ref="E53:F53"/>
    <mergeCell ref="Q11:S11"/>
    <mergeCell ref="O14:S14"/>
    <mergeCell ref="O22:T22"/>
    <mergeCell ref="P44:Q44"/>
    <mergeCell ref="H45:L45"/>
    <mergeCell ref="O46:S46"/>
    <mergeCell ref="O47:R47"/>
    <mergeCell ref="H49:T49"/>
    <mergeCell ref="E50:M50"/>
    <mergeCell ref="H39:J39"/>
    <mergeCell ref="O40:Q40"/>
    <mergeCell ref="H41:K41"/>
    <mergeCell ref="O42:R42"/>
    <mergeCell ref="O33:Q33"/>
    <mergeCell ref="H35:L35"/>
    <mergeCell ref="O36:S36"/>
    <mergeCell ref="J37:M37"/>
    <mergeCell ref="Q38:T38"/>
    <mergeCell ref="W67:AG67"/>
    <mergeCell ref="A2:A3"/>
    <mergeCell ref="C2:C3"/>
    <mergeCell ref="D2:D3"/>
    <mergeCell ref="W59:AG59"/>
    <mergeCell ref="W60:AG60"/>
    <mergeCell ref="W65:AG65"/>
    <mergeCell ref="W66:AG66"/>
    <mergeCell ref="H30:L30"/>
    <mergeCell ref="H13:L13"/>
    <mergeCell ref="H15:K15"/>
    <mergeCell ref="O16:R16"/>
    <mergeCell ref="H21:M21"/>
    <mergeCell ref="H27:K27"/>
    <mergeCell ref="H24:O24"/>
    <mergeCell ref="H29:P29"/>
    <mergeCell ref="E25:I25"/>
    <mergeCell ref="H26:P26"/>
    <mergeCell ref="O31:S31"/>
    <mergeCell ref="H32:J32"/>
    <mergeCell ref="A1:AH1"/>
    <mergeCell ref="H5:Q5"/>
    <mergeCell ref="E4:I4"/>
    <mergeCell ref="J10:L10"/>
    <mergeCell ref="B2:B3"/>
    <mergeCell ref="E20:F20"/>
    <mergeCell ref="J7:K7"/>
    <mergeCell ref="R8:S8"/>
    <mergeCell ref="E23:H23"/>
    <mergeCell ref="E28:I28"/>
  </mergeCells>
  <pageMargins left="0.7" right="0.7" top="0.75" bottom="0.75" header="0.3" footer="0.3"/>
  <pageSetup paperSize="5" scale="80" orientation="landscape" r:id="rId1"/>
  <colBreaks count="1" manualBreakCount="1">
    <brk id="3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6795556505021"/>
  </sheetPr>
  <dimension ref="A1:DV400"/>
  <sheetViews>
    <sheetView topLeftCell="D1" workbookViewId="0">
      <pane xSplit="2" ySplit="12" topLeftCell="F13" activePane="bottomRight" state="frozen"/>
      <selection pane="topRight"/>
      <selection pane="bottomLeft"/>
      <selection pane="bottomRight" activeCell="G43" sqref="G43"/>
    </sheetView>
  </sheetViews>
  <sheetFormatPr defaultColWidth="9" defaultRowHeight="14.4" x14ac:dyDescent="0.3"/>
  <cols>
    <col min="1" max="3" width="8" style="49" hidden="1" customWidth="1"/>
    <col min="4" max="4" width="2.59765625" style="49" hidden="1" customWidth="1"/>
    <col min="5" max="5" width="71.19921875" style="49" customWidth="1"/>
    <col min="6" max="7" width="6.8984375" style="49" customWidth="1"/>
    <col min="8" max="8" width="8" style="49" customWidth="1"/>
    <col min="9" max="9" width="12.5" style="49" customWidth="1"/>
    <col min="10" max="10" width="16.19921875" style="49" customWidth="1"/>
    <col min="11" max="12" width="6.8984375" style="49" customWidth="1"/>
    <col min="13" max="15" width="12.5" style="49" customWidth="1"/>
    <col min="16" max="17" width="6.8984375" style="49" customWidth="1"/>
    <col min="18" max="18" width="13.3984375" style="49" customWidth="1"/>
    <col min="19" max="19" width="13.8984375" style="49" customWidth="1"/>
    <col min="20" max="20" width="13.3984375" style="49" customWidth="1"/>
    <col min="21" max="22" width="6.8984375" style="49" customWidth="1"/>
    <col min="23" max="24" width="14.19921875" style="49" customWidth="1"/>
    <col min="25" max="25" width="13.69921875" style="50" customWidth="1"/>
    <col min="26" max="27" width="6.8984375" style="50" customWidth="1"/>
    <col min="28" max="28" width="14.3984375" style="50" customWidth="1"/>
    <col min="29" max="29" width="14.19921875" style="50" customWidth="1"/>
    <col min="30" max="30" width="14.09765625" style="50" customWidth="1"/>
    <col min="31" max="32" width="6.8984375" style="50" customWidth="1"/>
    <col min="33" max="33" width="7.09765625" style="50" customWidth="1"/>
    <col min="34" max="34" width="14" style="50" customWidth="1"/>
    <col min="35" max="35" width="15.19921875" style="50" customWidth="1"/>
    <col min="36" max="37" width="6.8984375" style="50" customWidth="1"/>
    <col min="38" max="38" width="8" style="50" customWidth="1"/>
    <col min="39" max="39" width="13.8984375" style="50" customWidth="1"/>
    <col min="40" max="40" width="12.5" style="50" customWidth="1"/>
    <col min="41" max="42" width="6.8984375" style="50" customWidth="1"/>
    <col min="43" max="43" width="9" style="50"/>
    <col min="44" max="44" width="13.8984375" style="50" customWidth="1"/>
    <col min="45" max="45" width="12.5" style="50" customWidth="1"/>
    <col min="46" max="47" width="6.8984375" style="50" customWidth="1"/>
    <col min="48" max="48" width="9" style="50"/>
    <col min="49" max="49" width="13.8984375" style="50" customWidth="1"/>
    <col min="50" max="50" width="12.5" style="50" customWidth="1"/>
    <col min="51" max="52" width="6.8984375" style="50" customWidth="1"/>
    <col min="53" max="53" width="9" style="50"/>
    <col min="54" max="54" width="13.8984375" style="50" customWidth="1"/>
    <col min="55" max="55" width="12.5" style="50" customWidth="1"/>
    <col min="56" max="57" width="6.8984375" style="50" customWidth="1"/>
    <col min="58" max="58" width="9" style="50"/>
    <col min="59" max="59" width="13.8984375" style="50" customWidth="1"/>
    <col min="60" max="60" width="12.5" style="50" customWidth="1"/>
    <col min="61" max="62" width="6.8984375" style="50" customWidth="1"/>
    <col min="63" max="63" width="9" style="50"/>
    <col min="64" max="64" width="13.8984375" style="50" customWidth="1"/>
    <col min="65" max="65" width="11" style="50" customWidth="1"/>
    <col min="66" max="66" width="11" style="51" customWidth="1"/>
    <col min="67" max="67" width="13.09765625" style="50" customWidth="1"/>
    <col min="68" max="68" width="11" style="50" customWidth="1"/>
    <col min="69" max="84" width="9" style="50"/>
    <col min="85" max="16384" width="9" style="49"/>
  </cols>
  <sheetData>
    <row r="1" spans="1:126" ht="18" x14ac:dyDescent="0.35">
      <c r="A1" s="147" t="s">
        <v>61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52"/>
      <c r="X1" s="52"/>
    </row>
    <row r="2" spans="1:126" ht="18" x14ac:dyDescent="0.35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52"/>
      <c r="X2" s="52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</row>
    <row r="3" spans="1:126" ht="18" x14ac:dyDescent="0.35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52"/>
      <c r="X3" s="52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</row>
    <row r="4" spans="1:126" x14ac:dyDescent="0.3">
      <c r="M4" s="59"/>
      <c r="R4" s="59"/>
    </row>
    <row r="5" spans="1:126" s="42" customFormat="1" ht="15" customHeight="1" x14ac:dyDescent="0.3">
      <c r="A5" s="148" t="s">
        <v>62</v>
      </c>
      <c r="B5" s="148" t="s">
        <v>63</v>
      </c>
      <c r="C5" s="148" t="s">
        <v>64</v>
      </c>
      <c r="D5" s="148" t="s">
        <v>65</v>
      </c>
      <c r="E5" s="149" t="s">
        <v>66</v>
      </c>
      <c r="F5" s="148" t="s">
        <v>5</v>
      </c>
      <c r="G5" s="148"/>
      <c r="H5" s="148"/>
      <c r="I5" s="148"/>
      <c r="J5" s="148"/>
      <c r="K5" s="148" t="s">
        <v>6</v>
      </c>
      <c r="L5" s="148"/>
      <c r="M5" s="148"/>
      <c r="N5" s="148"/>
      <c r="O5" s="148"/>
      <c r="P5" s="148" t="s">
        <v>67</v>
      </c>
      <c r="Q5" s="148"/>
      <c r="R5" s="148"/>
      <c r="S5" s="148"/>
      <c r="T5" s="148"/>
      <c r="U5" s="148" t="s">
        <v>68</v>
      </c>
      <c r="V5" s="148"/>
      <c r="W5" s="148"/>
      <c r="X5" s="148"/>
      <c r="Y5" s="148"/>
      <c r="Z5" s="148" t="s">
        <v>9</v>
      </c>
      <c r="AA5" s="148"/>
      <c r="AB5" s="148"/>
      <c r="AC5" s="148"/>
      <c r="AD5" s="148"/>
      <c r="AE5" s="148" t="s">
        <v>69</v>
      </c>
      <c r="AF5" s="148"/>
      <c r="AG5" s="148"/>
      <c r="AH5" s="148"/>
      <c r="AI5" s="148"/>
      <c r="AJ5" s="148" t="s">
        <v>70</v>
      </c>
      <c r="AK5" s="148"/>
      <c r="AL5" s="148"/>
      <c r="AM5" s="148"/>
      <c r="AN5" s="148"/>
      <c r="AO5" s="148" t="s">
        <v>71</v>
      </c>
      <c r="AP5" s="148"/>
      <c r="AQ5" s="148"/>
      <c r="AR5" s="148"/>
      <c r="AS5" s="148"/>
      <c r="AT5" s="148" t="s">
        <v>72</v>
      </c>
      <c r="AU5" s="148"/>
      <c r="AV5" s="148"/>
      <c r="AW5" s="148"/>
      <c r="AX5" s="148"/>
      <c r="AY5" s="148" t="s">
        <v>73</v>
      </c>
      <c r="AZ5" s="148"/>
      <c r="BA5" s="148"/>
      <c r="BB5" s="148"/>
      <c r="BC5" s="148"/>
      <c r="BD5" s="148" t="s">
        <v>74</v>
      </c>
      <c r="BE5" s="148"/>
      <c r="BF5" s="148"/>
      <c r="BG5" s="148"/>
      <c r="BH5" s="148"/>
      <c r="BI5" s="148" t="s">
        <v>75</v>
      </c>
      <c r="BJ5" s="148"/>
      <c r="BK5" s="148"/>
      <c r="BL5" s="148"/>
      <c r="BM5" s="148"/>
      <c r="BN5" s="61"/>
      <c r="BO5" s="61"/>
      <c r="BP5" s="61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</row>
    <row r="6" spans="1:126" s="42" customFormat="1" x14ac:dyDescent="0.3">
      <c r="A6" s="148"/>
      <c r="B6" s="148"/>
      <c r="C6" s="148"/>
      <c r="D6" s="148"/>
      <c r="E6" s="150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61"/>
      <c r="BO6" s="61"/>
      <c r="BP6" s="61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</row>
    <row r="7" spans="1:126" s="42" customFormat="1" ht="18.75" customHeight="1" x14ac:dyDescent="0.3">
      <c r="A7" s="148"/>
      <c r="B7" s="148"/>
      <c r="C7" s="148"/>
      <c r="D7" s="148"/>
      <c r="E7" s="150"/>
      <c r="F7" s="148" t="s">
        <v>76</v>
      </c>
      <c r="G7" s="148" t="s">
        <v>77</v>
      </c>
      <c r="H7" s="148" t="s">
        <v>78</v>
      </c>
      <c r="I7" s="148" t="s">
        <v>79</v>
      </c>
      <c r="J7" s="148" t="s">
        <v>17</v>
      </c>
      <c r="K7" s="148" t="s">
        <v>76</v>
      </c>
      <c r="L7" s="148" t="s">
        <v>77</v>
      </c>
      <c r="M7" s="148" t="s">
        <v>78</v>
      </c>
      <c r="N7" s="148" t="s">
        <v>79</v>
      </c>
      <c r="O7" s="148" t="s">
        <v>17</v>
      </c>
      <c r="P7" s="148" t="s">
        <v>76</v>
      </c>
      <c r="Q7" s="148" t="s">
        <v>77</v>
      </c>
      <c r="R7" s="148" t="s">
        <v>78</v>
      </c>
      <c r="S7" s="148" t="s">
        <v>79</v>
      </c>
      <c r="T7" s="148" t="s">
        <v>17</v>
      </c>
      <c r="U7" s="148" t="s">
        <v>76</v>
      </c>
      <c r="V7" s="148" t="s">
        <v>77</v>
      </c>
      <c r="W7" s="148" t="s">
        <v>78</v>
      </c>
      <c r="X7" s="148" t="s">
        <v>79</v>
      </c>
      <c r="Y7" s="148" t="s">
        <v>17</v>
      </c>
      <c r="Z7" s="148" t="s">
        <v>76</v>
      </c>
      <c r="AA7" s="148" t="s">
        <v>77</v>
      </c>
      <c r="AB7" s="148" t="s">
        <v>78</v>
      </c>
      <c r="AC7" s="148" t="s">
        <v>79</v>
      </c>
      <c r="AD7" s="148" t="s">
        <v>17</v>
      </c>
      <c r="AE7" s="148" t="s">
        <v>76</v>
      </c>
      <c r="AF7" s="148" t="s">
        <v>77</v>
      </c>
      <c r="AG7" s="148" t="s">
        <v>78</v>
      </c>
      <c r="AH7" s="148" t="s">
        <v>79</v>
      </c>
      <c r="AI7" s="148" t="s">
        <v>17</v>
      </c>
      <c r="AJ7" s="148" t="s">
        <v>76</v>
      </c>
      <c r="AK7" s="148" t="s">
        <v>77</v>
      </c>
      <c r="AL7" s="148" t="s">
        <v>78</v>
      </c>
      <c r="AM7" s="148" t="s">
        <v>79</v>
      </c>
      <c r="AN7" s="148" t="s">
        <v>17</v>
      </c>
      <c r="AO7" s="148" t="s">
        <v>76</v>
      </c>
      <c r="AP7" s="148" t="s">
        <v>77</v>
      </c>
      <c r="AQ7" s="148" t="s">
        <v>78</v>
      </c>
      <c r="AR7" s="148" t="s">
        <v>79</v>
      </c>
      <c r="AS7" s="148" t="s">
        <v>17</v>
      </c>
      <c r="AT7" s="148" t="s">
        <v>76</v>
      </c>
      <c r="AU7" s="148" t="s">
        <v>77</v>
      </c>
      <c r="AV7" s="148" t="s">
        <v>78</v>
      </c>
      <c r="AW7" s="148" t="s">
        <v>79</v>
      </c>
      <c r="AX7" s="148" t="s">
        <v>17</v>
      </c>
      <c r="AY7" s="148" t="s">
        <v>76</v>
      </c>
      <c r="AZ7" s="148" t="s">
        <v>77</v>
      </c>
      <c r="BA7" s="148" t="s">
        <v>78</v>
      </c>
      <c r="BB7" s="148" t="s">
        <v>79</v>
      </c>
      <c r="BC7" s="148" t="s">
        <v>17</v>
      </c>
      <c r="BD7" s="148" t="s">
        <v>76</v>
      </c>
      <c r="BE7" s="148" t="s">
        <v>77</v>
      </c>
      <c r="BF7" s="148" t="s">
        <v>78</v>
      </c>
      <c r="BG7" s="148" t="s">
        <v>79</v>
      </c>
      <c r="BH7" s="148" t="s">
        <v>17</v>
      </c>
      <c r="BI7" s="148" t="s">
        <v>76</v>
      </c>
      <c r="BJ7" s="148" t="s">
        <v>77</v>
      </c>
      <c r="BK7" s="148" t="s">
        <v>78</v>
      </c>
      <c r="BL7" s="148" t="s">
        <v>79</v>
      </c>
      <c r="BM7" s="148" t="s">
        <v>17</v>
      </c>
      <c r="BN7" s="61"/>
      <c r="BO7" s="61"/>
      <c r="BP7" s="61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</row>
    <row r="8" spans="1:126" s="43" customFormat="1" x14ac:dyDescent="0.3">
      <c r="A8" s="148"/>
      <c r="B8" s="148"/>
      <c r="C8" s="148"/>
      <c r="D8" s="148"/>
      <c r="E8" s="151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61"/>
      <c r="BO8" s="61"/>
      <c r="BP8" s="61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</row>
    <row r="9" spans="1:126" s="44" customFormat="1" ht="17.25" customHeight="1" x14ac:dyDescent="0.3">
      <c r="A9" s="53"/>
      <c r="B9" s="53"/>
      <c r="C9" s="53"/>
      <c r="D9" s="53" t="s">
        <v>80</v>
      </c>
      <c r="E9" s="53" t="s">
        <v>81</v>
      </c>
      <c r="F9" s="53"/>
      <c r="G9" s="53">
        <v>0</v>
      </c>
      <c r="H9" s="53" t="s">
        <v>82</v>
      </c>
      <c r="I9" s="53">
        <v>0</v>
      </c>
      <c r="J9" s="53">
        <f>J11</f>
        <v>820332000</v>
      </c>
      <c r="K9" s="53"/>
      <c r="L9" s="53">
        <v>0</v>
      </c>
      <c r="M9" s="53" t="s">
        <v>82</v>
      </c>
      <c r="N9" s="53">
        <v>0</v>
      </c>
      <c r="O9" s="53">
        <f>O11</f>
        <v>1081699500</v>
      </c>
      <c r="P9" s="53"/>
      <c r="Q9" s="53">
        <v>0</v>
      </c>
      <c r="R9" s="53" t="s">
        <v>82</v>
      </c>
      <c r="S9" s="53">
        <v>0</v>
      </c>
      <c r="T9" s="53">
        <f>T11</f>
        <v>1455794500</v>
      </c>
      <c r="U9" s="53"/>
      <c r="V9" s="53">
        <v>0</v>
      </c>
      <c r="W9" s="53" t="s">
        <v>82</v>
      </c>
      <c r="X9" s="53">
        <v>0</v>
      </c>
      <c r="Y9" s="53">
        <f>Y11</f>
        <v>1446717000</v>
      </c>
      <c r="Z9" s="53"/>
      <c r="AA9" s="53">
        <v>0</v>
      </c>
      <c r="AB9" s="53" t="s">
        <v>82</v>
      </c>
      <c r="AC9" s="53">
        <v>0</v>
      </c>
      <c r="AD9" s="53">
        <f>AD11</f>
        <v>1582417000</v>
      </c>
      <c r="AE9" s="53"/>
      <c r="AF9" s="53">
        <v>0</v>
      </c>
      <c r="AG9" s="53" t="s">
        <v>82</v>
      </c>
      <c r="AH9" s="53">
        <v>0</v>
      </c>
      <c r="AI9" s="53">
        <f>AI11</f>
        <v>1464872000</v>
      </c>
      <c r="AJ9" s="53"/>
      <c r="AK9" s="53">
        <v>0</v>
      </c>
      <c r="AL9" s="53" t="s">
        <v>82</v>
      </c>
      <c r="AM9" s="53">
        <v>0</v>
      </c>
      <c r="AN9" s="53">
        <f>AN11</f>
        <v>1446717000</v>
      </c>
      <c r="AO9" s="53"/>
      <c r="AP9" s="53">
        <v>0</v>
      </c>
      <c r="AQ9" s="53" t="s">
        <v>82</v>
      </c>
      <c r="AR9" s="53">
        <v>0</v>
      </c>
      <c r="AS9" s="53">
        <f>AS11</f>
        <v>1553512000</v>
      </c>
      <c r="AT9" s="53"/>
      <c r="AU9" s="53">
        <v>0</v>
      </c>
      <c r="AV9" s="53" t="s">
        <v>82</v>
      </c>
      <c r="AW9" s="53">
        <v>0</v>
      </c>
      <c r="AX9" s="53">
        <f>AX11</f>
        <v>1455794500</v>
      </c>
      <c r="AY9" s="53"/>
      <c r="AZ9" s="53">
        <v>0</v>
      </c>
      <c r="BA9" s="53" t="s">
        <v>82</v>
      </c>
      <c r="BB9" s="53">
        <v>0</v>
      </c>
      <c r="BC9" s="53">
        <f>BC11</f>
        <v>1416247000</v>
      </c>
      <c r="BD9" s="53"/>
      <c r="BE9" s="53">
        <v>0</v>
      </c>
      <c r="BF9" s="53" t="s">
        <v>82</v>
      </c>
      <c r="BG9" s="53">
        <v>0</v>
      </c>
      <c r="BH9" s="53">
        <f>BH11</f>
        <v>936204500</v>
      </c>
      <c r="BI9" s="53"/>
      <c r="BJ9" s="53">
        <v>0</v>
      </c>
      <c r="BK9" s="53" t="s">
        <v>82</v>
      </c>
      <c r="BL9" s="53">
        <v>0</v>
      </c>
      <c r="BM9" s="53">
        <f>BM11</f>
        <v>734212000</v>
      </c>
      <c r="BN9" s="64" t="s">
        <v>60</v>
      </c>
      <c r="BO9" s="65">
        <f>+J9+O9+T9+Y9+AD9+AI9+AN9+AS9+AX9+BC9+BH9+BM9</f>
        <v>15394519000</v>
      </c>
      <c r="BP9" s="51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</row>
    <row r="10" spans="1:126" s="44" customFormat="1" x14ac:dyDescent="0.3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1"/>
      <c r="BO10" s="51"/>
      <c r="BP10" s="51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</row>
    <row r="11" spans="1:126" s="45" customFormat="1" x14ac:dyDescent="0.3">
      <c r="A11" s="76" t="s">
        <v>83</v>
      </c>
      <c r="B11" s="54"/>
      <c r="C11" s="54"/>
      <c r="D11" s="54" t="s">
        <v>84</v>
      </c>
      <c r="E11" s="54" t="s">
        <v>85</v>
      </c>
      <c r="F11" s="54"/>
      <c r="G11" s="54">
        <f>F13+F27+F39+F52+F66+F79+F91+F104+F118+F131+F144+F157+F170+F183+F196+F209+F223+F237+F251+F265+F279+F293+F307+F321+F334+F347+F361+F374+F387</f>
        <v>700</v>
      </c>
      <c r="H11" s="54" t="s">
        <v>86</v>
      </c>
      <c r="I11" s="54"/>
      <c r="J11" s="54">
        <f>J12</f>
        <v>820332000</v>
      </c>
      <c r="K11" s="54"/>
      <c r="L11" s="54">
        <f>K13+K27+K39+K52+K66+K79+K91+K104+K118+K131+K144+K157+K170+K183+K196+K209+K223+K237+K251+K265+K279+K293+K307+K321+K334+K347+K361+K374+K387</f>
        <v>1050</v>
      </c>
      <c r="M11" s="54" t="s">
        <v>86</v>
      </c>
      <c r="N11" s="54"/>
      <c r="O11" s="54">
        <f>O12</f>
        <v>1081699500</v>
      </c>
      <c r="P11" s="54"/>
      <c r="Q11" s="54">
        <f>P13+P27+P39+P52+P66+P79+P91+P104+P118+P131+P144+P157+P170+P183+P196+P209+P223+P237+P251+P265+P279+P293+P307+P321+P334+P347+P361+P374+P387</f>
        <v>1175</v>
      </c>
      <c r="R11" s="54" t="s">
        <v>86</v>
      </c>
      <c r="S11" s="54"/>
      <c r="T11" s="54">
        <f>T12</f>
        <v>1455794500</v>
      </c>
      <c r="U11" s="54"/>
      <c r="V11" s="54">
        <f>U13+U27+U39+U52+U66+U79+U91+U104+U118+U131+U144+U157+U170+U183+U196+U209+U223+U237+U251+U265+U279+U293+U307+U321+U334+U347+U361+U374+U387</f>
        <v>1150</v>
      </c>
      <c r="W11" s="54" t="s">
        <v>86</v>
      </c>
      <c r="X11" s="54"/>
      <c r="Y11" s="54">
        <f>Y12</f>
        <v>1446717000</v>
      </c>
      <c r="Z11" s="54"/>
      <c r="AA11" s="54">
        <f>Z13+Z27+Z39+Z52+Z66+Z79+Z91+Z104+Z118+Z131+Z144+Z157+Z170+Z183+Z196+Z209+Z223+Z237+Z251+Z265+Z279+Z293+Z307+Z321+Z334+Z347+Z361+Z374+Z387</f>
        <v>1325</v>
      </c>
      <c r="AB11" s="54" t="s">
        <v>86</v>
      </c>
      <c r="AC11" s="54"/>
      <c r="AD11" s="54">
        <f>AD12</f>
        <v>1582417000</v>
      </c>
      <c r="AE11" s="54"/>
      <c r="AF11" s="54">
        <f>AE13+AE27+AE39+AE52+AE66+AE79+AE91+AE104+AE118+AE131+AE144+AE157+AE170+AE183+AE196+AE209+AE223+AE237+AE251+AE265+AE279+AE293+AE307+AE321+AE334+AE347+AE361+AE374+AE387</f>
        <v>1200</v>
      </c>
      <c r="AG11" s="54" t="s">
        <v>86</v>
      </c>
      <c r="AH11" s="54"/>
      <c r="AI11" s="54">
        <f>AI12</f>
        <v>1464872000</v>
      </c>
      <c r="AJ11" s="54"/>
      <c r="AK11" s="54">
        <f>AJ13+AJ27+AJ39+AJ52+AJ66+AJ79+AJ91+AJ104+AJ118+AJ131+AJ144+AJ157+AJ170+AJ183+AJ196+AJ209+AJ223+AJ237+AJ251+AJ265+AJ279+AJ293+AJ307+AJ321+AJ334+AJ347+AJ361+AJ374+AJ387</f>
        <v>1150</v>
      </c>
      <c r="AL11" s="54" t="s">
        <v>86</v>
      </c>
      <c r="AM11" s="54"/>
      <c r="AN11" s="54">
        <f>AN12</f>
        <v>1446717000</v>
      </c>
      <c r="AO11" s="54"/>
      <c r="AP11" s="54">
        <f>AO13+AO27+AO39+AO52+AO66+AO79+AO91+AO104+AO118+AO131+AO144+AO157+AO170+AO183+AO196+AO209+AO223+AO237+AO251+AO265+AO279+AO293+AO307+AO321+AO334+AO347+AO361+AO374+AO387</f>
        <v>1275</v>
      </c>
      <c r="AQ11" s="54" t="s">
        <v>86</v>
      </c>
      <c r="AR11" s="54"/>
      <c r="AS11" s="54">
        <f>AS12</f>
        <v>1553512000</v>
      </c>
      <c r="AT11" s="54"/>
      <c r="AU11" s="54">
        <f>AT13+AT27+AT39+AT52+AT66+AT79+AT91+AT104+AT118+AT131+AT144+AT157+AT170+AT183+AT196+AT209+AT223+AT237+AT251+AT265+AT279+AT293+AT307+AT321+AT334+AT347+AT361+AT374+AT387</f>
        <v>1175</v>
      </c>
      <c r="AV11" s="54" t="s">
        <v>86</v>
      </c>
      <c r="AW11" s="54"/>
      <c r="AX11" s="54">
        <f>AX12</f>
        <v>1455794500</v>
      </c>
      <c r="AY11" s="54"/>
      <c r="AZ11" s="54">
        <f>AY13+AY27+AY39+AY52+AY66+AY79+AY91+AY104+AY118+AY131+AY144+AY157+AY170+AY183+AY196+AY209+AY223+AY237+AY251+AY265+AY279+AY293+AY307+AY321+AY334+AY347+AY361+AY374+AY387</f>
        <v>1125</v>
      </c>
      <c r="BA11" s="54" t="s">
        <v>86</v>
      </c>
      <c r="BB11" s="54"/>
      <c r="BC11" s="54">
        <f>BC12</f>
        <v>1416247000</v>
      </c>
      <c r="BD11" s="54"/>
      <c r="BE11" s="54">
        <f>BD13+BD27+BD39+BD52+BD66+BD79+BD91+BD104+BD118+BD131+BD144+BD157+BD170+BD183+BD196+BD209+BD223+BD237+BD251+BD265+BD279+BD293+BD307+BD321+BD334+BD347+BD361+BD374+BD387</f>
        <v>850</v>
      </c>
      <c r="BF11" s="54" t="s">
        <v>86</v>
      </c>
      <c r="BG11" s="54"/>
      <c r="BH11" s="54">
        <f>BH12</f>
        <v>936204500</v>
      </c>
      <c r="BI11" s="54"/>
      <c r="BJ11" s="54">
        <f>BI13+BI27+BI39+BI52+BI66+BI79+BI91+BI104+BI118+BI131+BI144+BI157+BI170+BI183+BI196+BI209+BI223+BI237+BI251+BI265+BI279+BI293+BI307+BI321+BI334+BI347+BI361+BI374+BI387</f>
        <v>575</v>
      </c>
      <c r="BK11" s="54" t="s">
        <v>86</v>
      </c>
      <c r="BL11" s="54"/>
      <c r="BM11" s="54">
        <f>BM12</f>
        <v>734212000</v>
      </c>
      <c r="BN11" s="51"/>
      <c r="BO11" s="51"/>
      <c r="BP11" s="51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</row>
    <row r="12" spans="1:126" s="46" customFormat="1" x14ac:dyDescent="0.3">
      <c r="A12" s="77" t="s">
        <v>83</v>
      </c>
      <c r="B12" s="77" t="s">
        <v>83</v>
      </c>
      <c r="C12" s="77" t="s">
        <v>87</v>
      </c>
      <c r="D12" s="55" t="s">
        <v>88</v>
      </c>
      <c r="E12" s="55" t="s">
        <v>89</v>
      </c>
      <c r="F12" s="55"/>
      <c r="G12" s="55">
        <f>G13+G27+G39+G52+G66+G79+G91+G104+G118+G131+G144+G157+G170+G183+G196+G209+G223+G237+G251+G265+G279+G293+G307+G321+G334+G347+G361+G374+G387</f>
        <v>28</v>
      </c>
      <c r="H12" s="55" t="s">
        <v>86</v>
      </c>
      <c r="I12" s="55">
        <v>0</v>
      </c>
      <c r="J12" s="55">
        <f>J13+J27+J39+J52+J66+J79+J91+J104+J118+J131+J144+J157+J170+J183+J196+J209+J223+J237+J251+J265+J279+J293+J307+J321+J334+J347+J361+J374+J387</f>
        <v>820332000</v>
      </c>
      <c r="K12" s="55"/>
      <c r="L12" s="55">
        <f>L13+L27+L39+L52+L66+L79+L91+L104+L118+L131+L144+L157+L170+L183+L196+L209+L223+L237+L251+L265+L279+L293+L307+L321+L334+L347+L361+L374+L387</f>
        <v>42</v>
      </c>
      <c r="M12" s="55" t="s">
        <v>86</v>
      </c>
      <c r="N12" s="55">
        <v>0</v>
      </c>
      <c r="O12" s="55">
        <f>O13+O27+O39+O52+O66+O79+O91+O104+O118+O131+O144+O157+O170+O183+O196+O209+O223+O237+O251+O265+O279+O293+O307+O321+O334+O347+O361+O374+O387</f>
        <v>1081699500</v>
      </c>
      <c r="P12" s="55"/>
      <c r="Q12" s="55">
        <f>Q13+Q27+Q39+Q52+Q66+Q79+Q91+Q104+Q118+Q131+Q144+Q157+Q170+Q183+Q196+Q209+Q223+Q237+Q251+Q265+Q279+Q293+Q307+Q321+Q334+Q347+Q361+Q374+Q387</f>
        <v>47</v>
      </c>
      <c r="R12" s="55" t="s">
        <v>86</v>
      </c>
      <c r="S12" s="55">
        <v>0</v>
      </c>
      <c r="T12" s="55">
        <f>T13+T27+T39+T52+T66+T79+T91+T104+T118+T131+T144+T157+T170+T183+T196+T209+T223+T237+T251+T265+T279+T293+T307+T321+T334+T347+T361+T374+T387</f>
        <v>1455794500</v>
      </c>
      <c r="U12" s="55"/>
      <c r="V12" s="55">
        <f>V13+V27+V39+V52+V66+V79+V91+V104+V118+V131+V144+V157+V170+V183+V196+V209+V223+V237+V251+V265+V279+V293+V307+V321+V334+V347+V361+V374+V387</f>
        <v>46</v>
      </c>
      <c r="W12" s="55" t="s">
        <v>86</v>
      </c>
      <c r="X12" s="55">
        <v>0</v>
      </c>
      <c r="Y12" s="55">
        <f>Y13+Y27+Y39+Y52+Y66+Y79+Y91+Y104+Y118+Y131+Y144+Y157+Y170+Y183+Y196+Y209+Y223+Y237+Y251+Y265+Y279+Y293+Y307+Y321+Y334+Y347+Y361+Y374+Y387</f>
        <v>1446717000</v>
      </c>
      <c r="Z12" s="55"/>
      <c r="AA12" s="55">
        <f>AA13+AA27+AA39+AA52+AA66+AA79+AA91+AA104+AA118+AA131+AA144+AA157+AA170+AA183+AA196+AA209+AA223+AA237+AA251+AA265+AA279+AA293+AA307+AA321+AA334+AA347+AA361+AA374+AA387</f>
        <v>53</v>
      </c>
      <c r="AB12" s="55" t="s">
        <v>86</v>
      </c>
      <c r="AC12" s="55">
        <v>0</v>
      </c>
      <c r="AD12" s="55">
        <f>AD13+AD27+AD39+AD52+AD66+AD79+AD91+AD104+AD118+AD131+AD144+AD157+AD170+AD183+AD196+AD209+AD223+AD237+AD251+AD265+AD279+AD293+AD307+AD321+AD334+AD347+AD361+AD374+AD387</f>
        <v>1582417000</v>
      </c>
      <c r="AE12" s="55"/>
      <c r="AF12" s="55">
        <f>AF13+AF27+AF39+AF52+AF66+AF79+AF91+AF104+AF118+AF131+AF144+AF157+AF170+AF183+AF196+AF209+AF223+AF237+AF251+AF265+AF279+AF293+AF307+AF321+AF334+AF347+AF361+AF374+AF387</f>
        <v>48</v>
      </c>
      <c r="AG12" s="55" t="s">
        <v>86</v>
      </c>
      <c r="AH12" s="55">
        <v>0</v>
      </c>
      <c r="AI12" s="55">
        <f>AI13+AI27+AI39+AI52+AI66+AI79+AI91+AI104+AI118+AI131+AI144+AI157+AI170+AI183+AI196+AI209+AI223+AI237+AI251+AI265+AI279+AI293+AI307+AI321+AI334+AI347+AI361+AI374+AI387</f>
        <v>1464872000</v>
      </c>
      <c r="AJ12" s="55"/>
      <c r="AK12" s="55">
        <f>AK13+AK27+AK39+AK52+AK66+AK79+AK91+AK104+AK118+AK131+AK144+AK157+AK170+AK183+AK196+AK209+AK223+AK237+AK251+AK265+AK279+AK293+AK307+AK321+AK334+AK347+AK361+AK374+AK387</f>
        <v>46</v>
      </c>
      <c r="AL12" s="55" t="s">
        <v>86</v>
      </c>
      <c r="AM12" s="55">
        <v>0</v>
      </c>
      <c r="AN12" s="55">
        <f>AN13+AN27+AN39+AN52+AN66+AN79+AN91+AN104+AN118+AN131+AN144+AN157+AN170+AN183+AN196+AN209+AN223+AN237+AN251+AN265+AN279+AN293+AN307+AN321+AN334+AN347+AN361+AN374+AN387</f>
        <v>1446717000</v>
      </c>
      <c r="AO12" s="55"/>
      <c r="AP12" s="55">
        <f>AP13+AP27+AP39+AP52+AP66+AP79+AP91+AP104+AP118+AP131+AP144+AP157+AP170+AP183+AP196+AP209+AP223+AP237+AP251+AP265+AP279+AP293+AP307+AP321+AP334+AP347+AP361+AP374+AP387</f>
        <v>51</v>
      </c>
      <c r="AQ12" s="55" t="s">
        <v>86</v>
      </c>
      <c r="AR12" s="55">
        <v>0</v>
      </c>
      <c r="AS12" s="55">
        <f>AS13+AS27+AS39+AS52+AS66+AS79+AS91+AS104+AS118+AS131+AS144+AS157+AS170+AS183+AS196+AS209+AS223+AS237+AS251+AS265+AS279+AS293+AS307+AS321+AS334+AS347+AS361+AS374+AS387</f>
        <v>1553512000</v>
      </c>
      <c r="AT12" s="55"/>
      <c r="AU12" s="55">
        <f>AU13+AU27+AU39+AU52+AU66+AU79+AU91+AU104+AU118+AU131+AU144+AU157+AU170+AU183+AU196+AU209+AU223+AU237+AU251+AU265+AU279+AU293+AU307+AU321+AU334+AU347+AU361+AU374+AU387</f>
        <v>47</v>
      </c>
      <c r="AV12" s="55" t="s">
        <v>86</v>
      </c>
      <c r="AW12" s="55">
        <v>0</v>
      </c>
      <c r="AX12" s="55">
        <f>AX13+AX27+AX39+AX52+AX66+AX79+AX91+AX104+AX118+AX131+AX144+AX157+AX170+AX183+AX196+AX209+AX223+AX237+AX251+AX265+AX279+AX293+AX307+AX321+AX334+AX347+AX361+AX374+AX387</f>
        <v>1455794500</v>
      </c>
      <c r="AY12" s="55"/>
      <c r="AZ12" s="55">
        <f>AZ13+AZ27+AZ39+AZ52+AZ66+AZ79+AZ91+AZ104+AZ118+AZ131+AZ144+AZ157+AZ170+AZ183+AZ196+AZ209+AZ223+AZ237+AZ251+AZ265+AZ279+AZ293+AZ307+AZ321+AZ334+AZ347+AZ361+AZ374+AZ387</f>
        <v>45</v>
      </c>
      <c r="BA12" s="55" t="s">
        <v>86</v>
      </c>
      <c r="BB12" s="55">
        <v>0</v>
      </c>
      <c r="BC12" s="55">
        <f>BC13+BC27+BC39+BC52+BC66+BC79+BC91+BC104+BC118+BC131+BC144+BC157+BC170+BC183+BC196+BC209+BC223+BC237+BC251+BC265+BC279+BC293+BC307+BC321+BC334+BC347+BC361+BC374+BC387</f>
        <v>1416247000</v>
      </c>
      <c r="BD12" s="55"/>
      <c r="BE12" s="55">
        <f>BE13+BE27+BE39+BE52+BE66+BE79+BE91+BE104+BE118+BE131+BE144+BE157+BE170+BE183+BE196+BE209+BE223+BE237+BE251+BE265+BE279+BE293+BE307+BE321+BE334+BE347+BE361+BE374+BE387</f>
        <v>34</v>
      </c>
      <c r="BF12" s="55" t="s">
        <v>86</v>
      </c>
      <c r="BG12" s="55">
        <v>0</v>
      </c>
      <c r="BH12" s="55">
        <f>BH13+BH27+BH39+BH52+BH66+BH79+BH91+BH104+BH118+BH131+BH144+BH157+BH170+BH183+BH196+BH209+BH223+BH237+BH251+BH265+BH279+BH293+BH307+BH321+BH334+BH347+BH361+BH374+BH387</f>
        <v>936204500</v>
      </c>
      <c r="BI12" s="55"/>
      <c r="BJ12" s="55">
        <f>BJ13+BJ27+BJ39+BJ52+BJ66+BJ79+BJ91+BJ104+BJ118+BJ131+BJ144+BJ157+BJ170+BJ183+BJ196+BJ209+BJ223+BJ237+BJ251+BJ265+BJ279+BJ293+BJ307+BJ321+BJ334+BJ347+BJ361+BJ374+BJ387</f>
        <v>23</v>
      </c>
      <c r="BK12" s="55" t="s">
        <v>86</v>
      </c>
      <c r="BL12" s="55">
        <v>0</v>
      </c>
      <c r="BM12" s="55">
        <f>BM13+BM27+BM39+BM52+BM66+BM79+BM91+BM104+BM118+BM131+BM144+BM157+BM170+BM183+BM196+BM209+BM223+BM237+BM251+BM265+BM279+BM293+BM307+BM321+BM334+BM347+BM361+BM374+BM387</f>
        <v>734212000</v>
      </c>
      <c r="BN12" s="51"/>
      <c r="BO12" s="51"/>
      <c r="BP12" s="51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</row>
    <row r="13" spans="1:126" s="47" customFormat="1" ht="15" customHeight="1" x14ac:dyDescent="0.3">
      <c r="A13" s="78" t="s">
        <v>83</v>
      </c>
      <c r="B13" s="78" t="s">
        <v>83</v>
      </c>
      <c r="C13" s="78" t="s">
        <v>87</v>
      </c>
      <c r="D13" s="56" t="s">
        <v>90</v>
      </c>
      <c r="E13" s="56" t="s">
        <v>18</v>
      </c>
      <c r="F13" s="56">
        <f>G13*25</f>
        <v>50</v>
      </c>
      <c r="G13" s="56">
        <v>2</v>
      </c>
      <c r="H13" s="56" t="s">
        <v>91</v>
      </c>
      <c r="I13" s="56">
        <v>0</v>
      </c>
      <c r="J13" s="56">
        <f>J14+J21</f>
        <v>62240000</v>
      </c>
      <c r="K13" s="56">
        <f>L13*25</f>
        <v>100</v>
      </c>
      <c r="L13" s="56">
        <v>4</v>
      </c>
      <c r="M13" s="56" t="s">
        <v>91</v>
      </c>
      <c r="N13" s="56">
        <v>0</v>
      </c>
      <c r="O13" s="56">
        <f>O14+O21</f>
        <v>124480000</v>
      </c>
      <c r="P13" s="56">
        <f>Q13*25</f>
        <v>100</v>
      </c>
      <c r="Q13" s="56">
        <v>4</v>
      </c>
      <c r="R13" s="56" t="s">
        <v>91</v>
      </c>
      <c r="S13" s="56">
        <v>0</v>
      </c>
      <c r="T13" s="56">
        <f>T14+T21</f>
        <v>124480000</v>
      </c>
      <c r="U13" s="56">
        <f>V13*25</f>
        <v>100</v>
      </c>
      <c r="V13" s="56">
        <v>4</v>
      </c>
      <c r="W13" s="56" t="s">
        <v>91</v>
      </c>
      <c r="X13" s="56">
        <v>0</v>
      </c>
      <c r="Y13" s="56">
        <f>Y14+Y21</f>
        <v>124480000</v>
      </c>
      <c r="Z13" s="56">
        <f>AA13*25</f>
        <v>100</v>
      </c>
      <c r="AA13" s="56">
        <v>4</v>
      </c>
      <c r="AB13" s="56" t="s">
        <v>91</v>
      </c>
      <c r="AC13" s="56">
        <v>0</v>
      </c>
      <c r="AD13" s="56">
        <f>AD14+AD21</f>
        <v>124480000</v>
      </c>
      <c r="AE13" s="56">
        <f>AF13*25</f>
        <v>100</v>
      </c>
      <c r="AF13" s="56">
        <v>4</v>
      </c>
      <c r="AG13" s="56" t="s">
        <v>91</v>
      </c>
      <c r="AH13" s="56">
        <v>0</v>
      </c>
      <c r="AI13" s="56">
        <f>AI14+AI21</f>
        <v>124480000</v>
      </c>
      <c r="AJ13" s="56">
        <f>AK13*25</f>
        <v>100</v>
      </c>
      <c r="AK13" s="56">
        <v>4</v>
      </c>
      <c r="AL13" s="56" t="s">
        <v>91</v>
      </c>
      <c r="AM13" s="56">
        <v>0</v>
      </c>
      <c r="AN13" s="56">
        <f>AN14+AN21</f>
        <v>124480000</v>
      </c>
      <c r="AO13" s="56">
        <f>AP13*25</f>
        <v>100</v>
      </c>
      <c r="AP13" s="56">
        <v>4</v>
      </c>
      <c r="AQ13" s="56" t="s">
        <v>91</v>
      </c>
      <c r="AR13" s="56">
        <v>0</v>
      </c>
      <c r="AS13" s="56">
        <f>AS14+AS21</f>
        <v>124480000</v>
      </c>
      <c r="AT13" s="56">
        <f>AU13*25</f>
        <v>100</v>
      </c>
      <c r="AU13" s="56">
        <v>4</v>
      </c>
      <c r="AV13" s="56" t="s">
        <v>91</v>
      </c>
      <c r="AW13" s="56">
        <v>0</v>
      </c>
      <c r="AX13" s="56">
        <f>AX14+AX21</f>
        <v>124480000</v>
      </c>
      <c r="AY13" s="56">
        <f>AZ13*25</f>
        <v>75</v>
      </c>
      <c r="AZ13" s="56">
        <v>3</v>
      </c>
      <c r="BA13" s="56" t="s">
        <v>91</v>
      </c>
      <c r="BB13" s="56">
        <v>0</v>
      </c>
      <c r="BC13" s="56">
        <f>BC14+BC21</f>
        <v>93360000</v>
      </c>
      <c r="BD13" s="56">
        <f>BE13*25</f>
        <v>50</v>
      </c>
      <c r="BE13" s="56">
        <v>2</v>
      </c>
      <c r="BF13" s="56" t="s">
        <v>91</v>
      </c>
      <c r="BG13" s="56">
        <v>0</v>
      </c>
      <c r="BH13" s="56">
        <f>BH14+BH21</f>
        <v>62240000</v>
      </c>
      <c r="BI13" s="56">
        <f>BJ13*25</f>
        <v>25</v>
      </c>
      <c r="BJ13" s="56">
        <v>1</v>
      </c>
      <c r="BK13" s="56" t="s">
        <v>91</v>
      </c>
      <c r="BL13" s="56">
        <v>0</v>
      </c>
      <c r="BM13" s="56">
        <f>BM14+BM21</f>
        <v>31120000</v>
      </c>
      <c r="BN13" s="51"/>
      <c r="BO13" s="66"/>
      <c r="BP13" s="66"/>
      <c r="BQ13" s="50">
        <f>+F13+K13+P13+U13+Z13+AE13+AJ13+AO13+AT13+AY13+BD13+BI13</f>
        <v>1000</v>
      </c>
      <c r="BR13" s="50">
        <f>+G13+L13+Q13+V13+AA13+AF13+AK13+AP13+AU13+AZ13+BE13+BJ13</f>
        <v>40</v>
      </c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</row>
    <row r="14" spans="1:126" ht="15" customHeight="1" x14ac:dyDescent="0.3">
      <c r="A14" s="57"/>
      <c r="B14" s="57"/>
      <c r="C14" s="57"/>
      <c r="D14" s="57" t="s">
        <v>92</v>
      </c>
      <c r="E14" s="57" t="s">
        <v>19</v>
      </c>
      <c r="F14" s="57"/>
      <c r="G14" s="57">
        <v>0</v>
      </c>
      <c r="H14" s="57" t="s">
        <v>82</v>
      </c>
      <c r="I14" s="57">
        <v>0</v>
      </c>
      <c r="J14" s="57">
        <f>SUM(J15:J20)</f>
        <v>31720000</v>
      </c>
      <c r="K14" s="57"/>
      <c r="L14" s="57">
        <v>0</v>
      </c>
      <c r="M14" s="57" t="s">
        <v>82</v>
      </c>
      <c r="N14" s="57">
        <v>0</v>
      </c>
      <c r="O14" s="57">
        <f>SUM(O15:O20)</f>
        <v>63440000</v>
      </c>
      <c r="P14" s="57"/>
      <c r="Q14" s="57">
        <v>0</v>
      </c>
      <c r="R14" s="57" t="s">
        <v>82</v>
      </c>
      <c r="S14" s="57">
        <v>0</v>
      </c>
      <c r="T14" s="57">
        <f>SUM(T15:T20)</f>
        <v>63440000</v>
      </c>
      <c r="U14" s="57"/>
      <c r="V14" s="57">
        <v>0</v>
      </c>
      <c r="W14" s="57" t="s">
        <v>82</v>
      </c>
      <c r="X14" s="57">
        <v>0</v>
      </c>
      <c r="Y14" s="57">
        <f>SUM(Y15:Y20)</f>
        <v>63440000</v>
      </c>
      <c r="Z14" s="57"/>
      <c r="AA14" s="57">
        <v>0</v>
      </c>
      <c r="AB14" s="57" t="s">
        <v>82</v>
      </c>
      <c r="AC14" s="57">
        <v>0</v>
      </c>
      <c r="AD14" s="57">
        <f>SUM(AD15:AD20)</f>
        <v>63440000</v>
      </c>
      <c r="AE14" s="57"/>
      <c r="AF14" s="57">
        <v>0</v>
      </c>
      <c r="AG14" s="57" t="s">
        <v>82</v>
      </c>
      <c r="AH14" s="57">
        <v>0</v>
      </c>
      <c r="AI14" s="57">
        <f>SUM(AI15:AI20)</f>
        <v>63440000</v>
      </c>
      <c r="AJ14" s="57"/>
      <c r="AK14" s="57">
        <v>0</v>
      </c>
      <c r="AL14" s="57" t="s">
        <v>82</v>
      </c>
      <c r="AM14" s="57">
        <v>0</v>
      </c>
      <c r="AN14" s="57">
        <f>SUM(AN15:AN20)</f>
        <v>63440000</v>
      </c>
      <c r="AO14" s="57"/>
      <c r="AP14" s="57">
        <v>0</v>
      </c>
      <c r="AQ14" s="57" t="s">
        <v>82</v>
      </c>
      <c r="AR14" s="57">
        <v>0</v>
      </c>
      <c r="AS14" s="57">
        <f>SUM(AS15:AS20)</f>
        <v>63440000</v>
      </c>
      <c r="AT14" s="57"/>
      <c r="AU14" s="57">
        <v>0</v>
      </c>
      <c r="AV14" s="57" t="s">
        <v>82</v>
      </c>
      <c r="AW14" s="57">
        <v>0</v>
      </c>
      <c r="AX14" s="57">
        <f>SUM(AX15:AX20)</f>
        <v>63440000</v>
      </c>
      <c r="AY14" s="57"/>
      <c r="AZ14" s="57">
        <v>0</v>
      </c>
      <c r="BA14" s="57" t="s">
        <v>82</v>
      </c>
      <c r="BB14" s="57">
        <v>0</v>
      </c>
      <c r="BC14" s="57">
        <f>SUM(BC15:BC20)</f>
        <v>47580000</v>
      </c>
      <c r="BD14" s="57"/>
      <c r="BE14" s="57">
        <v>0</v>
      </c>
      <c r="BF14" s="57" t="s">
        <v>82</v>
      </c>
      <c r="BG14" s="57">
        <v>0</v>
      </c>
      <c r="BH14" s="57">
        <f>SUM(BH15:BH20)</f>
        <v>31720000</v>
      </c>
      <c r="BI14" s="57"/>
      <c r="BJ14" s="57">
        <v>0</v>
      </c>
      <c r="BK14" s="57" t="s">
        <v>82</v>
      </c>
      <c r="BL14" s="57">
        <v>0</v>
      </c>
      <c r="BM14" s="57">
        <f>SUM(BM15:BM20)</f>
        <v>15860000</v>
      </c>
      <c r="BO14" s="67"/>
      <c r="BP14" s="67"/>
    </row>
    <row r="15" spans="1:126" ht="15" customHeight="1" x14ac:dyDescent="0.3">
      <c r="A15" s="57"/>
      <c r="B15" s="57"/>
      <c r="C15" s="57"/>
      <c r="D15" s="57" t="s">
        <v>82</v>
      </c>
      <c r="E15" s="57" t="s">
        <v>20</v>
      </c>
      <c r="F15" s="57"/>
      <c r="G15" s="57">
        <f>47*G13</f>
        <v>94</v>
      </c>
      <c r="H15" s="57" t="s">
        <v>93</v>
      </c>
      <c r="I15" s="57">
        <v>150000</v>
      </c>
      <c r="J15" s="57">
        <f t="shared" ref="J15:J20" si="0">G15*I15</f>
        <v>14100000</v>
      </c>
      <c r="K15" s="57"/>
      <c r="L15" s="57">
        <f>47*L13</f>
        <v>188</v>
      </c>
      <c r="M15" s="57" t="s">
        <v>93</v>
      </c>
      <c r="N15" s="57">
        <v>150000</v>
      </c>
      <c r="O15" s="57">
        <f t="shared" ref="O15:O20" si="1">L15*N15</f>
        <v>28200000</v>
      </c>
      <c r="P15" s="57"/>
      <c r="Q15" s="57">
        <f>47*Q13</f>
        <v>188</v>
      </c>
      <c r="R15" s="57" t="s">
        <v>93</v>
      </c>
      <c r="S15" s="57">
        <v>150000</v>
      </c>
      <c r="T15" s="57">
        <f t="shared" ref="T15:T20" si="2">Q15*S15</f>
        <v>28200000</v>
      </c>
      <c r="U15" s="57"/>
      <c r="V15" s="57">
        <f>47*V13</f>
        <v>188</v>
      </c>
      <c r="W15" s="57" t="s">
        <v>93</v>
      </c>
      <c r="X15" s="57">
        <v>150000</v>
      </c>
      <c r="Y15" s="57">
        <f t="shared" ref="Y15:Y20" si="3">V15*X15</f>
        <v>28200000</v>
      </c>
      <c r="Z15" s="57"/>
      <c r="AA15" s="57">
        <f>47*AA13</f>
        <v>188</v>
      </c>
      <c r="AB15" s="57" t="s">
        <v>93</v>
      </c>
      <c r="AC15" s="57">
        <v>150000</v>
      </c>
      <c r="AD15" s="57">
        <f t="shared" ref="AD15:AD20" si="4">AA15*AC15</f>
        <v>28200000</v>
      </c>
      <c r="AE15" s="57"/>
      <c r="AF15" s="57">
        <f>47*AF13</f>
        <v>188</v>
      </c>
      <c r="AG15" s="57" t="s">
        <v>93</v>
      </c>
      <c r="AH15" s="57">
        <v>150000</v>
      </c>
      <c r="AI15" s="57">
        <f t="shared" ref="AI15:AI20" si="5">AF15*AH15</f>
        <v>28200000</v>
      </c>
      <c r="AJ15" s="57"/>
      <c r="AK15" s="57">
        <f>47*AK13</f>
        <v>188</v>
      </c>
      <c r="AL15" s="57" t="s">
        <v>93</v>
      </c>
      <c r="AM15" s="57">
        <v>150000</v>
      </c>
      <c r="AN15" s="57">
        <f t="shared" ref="AN15:AN20" si="6">AK15*AM15</f>
        <v>28200000</v>
      </c>
      <c r="AO15" s="57"/>
      <c r="AP15" s="57">
        <f>47*AP13</f>
        <v>188</v>
      </c>
      <c r="AQ15" s="57" t="s">
        <v>93</v>
      </c>
      <c r="AR15" s="57">
        <v>150000</v>
      </c>
      <c r="AS15" s="57">
        <f t="shared" ref="AS15:AS20" si="7">AP15*AR15</f>
        <v>28200000</v>
      </c>
      <c r="AT15" s="57"/>
      <c r="AU15" s="57">
        <f>47*AU13</f>
        <v>188</v>
      </c>
      <c r="AV15" s="57" t="s">
        <v>93</v>
      </c>
      <c r="AW15" s="57">
        <v>150000</v>
      </c>
      <c r="AX15" s="57">
        <f t="shared" ref="AX15:AX20" si="8">AU15*AW15</f>
        <v>28200000</v>
      </c>
      <c r="AY15" s="57"/>
      <c r="AZ15" s="57">
        <f>47*AZ13</f>
        <v>141</v>
      </c>
      <c r="BA15" s="57" t="s">
        <v>93</v>
      </c>
      <c r="BB15" s="57">
        <v>150000</v>
      </c>
      <c r="BC15" s="57">
        <f t="shared" ref="BC15:BC20" si="9">AZ15*BB15</f>
        <v>21150000</v>
      </c>
      <c r="BD15" s="57"/>
      <c r="BE15" s="57">
        <f>47*BE13</f>
        <v>94</v>
      </c>
      <c r="BF15" s="57" t="s">
        <v>93</v>
      </c>
      <c r="BG15" s="57">
        <v>150000</v>
      </c>
      <c r="BH15" s="57">
        <f t="shared" ref="BH15:BH20" si="10">BE15*BG15</f>
        <v>14100000</v>
      </c>
      <c r="BI15" s="57"/>
      <c r="BJ15" s="57">
        <f>47*BJ13</f>
        <v>47</v>
      </c>
      <c r="BK15" s="57" t="s">
        <v>93</v>
      </c>
      <c r="BL15" s="57">
        <v>150000</v>
      </c>
      <c r="BM15" s="57">
        <f t="shared" ref="BM15:BM20" si="11">BJ15*BL15</f>
        <v>7050000</v>
      </c>
      <c r="BO15" s="67"/>
      <c r="BP15" s="67"/>
    </row>
    <row r="16" spans="1:126" ht="15" customHeight="1" x14ac:dyDescent="0.3">
      <c r="A16" s="57"/>
      <c r="B16" s="57"/>
      <c r="C16" s="57"/>
      <c r="D16" s="57" t="s">
        <v>82</v>
      </c>
      <c r="E16" s="57" t="s">
        <v>21</v>
      </c>
      <c r="F16" s="57"/>
      <c r="G16" s="57">
        <f>23*2*G13</f>
        <v>92</v>
      </c>
      <c r="H16" s="57" t="s">
        <v>93</v>
      </c>
      <c r="I16" s="57">
        <v>150000</v>
      </c>
      <c r="J16" s="57">
        <f t="shared" si="0"/>
        <v>13800000</v>
      </c>
      <c r="K16" s="57"/>
      <c r="L16" s="57">
        <f>23*2*L13</f>
        <v>184</v>
      </c>
      <c r="M16" s="57" t="s">
        <v>93</v>
      </c>
      <c r="N16" s="57">
        <v>150000</v>
      </c>
      <c r="O16" s="57">
        <f t="shared" si="1"/>
        <v>27600000</v>
      </c>
      <c r="P16" s="57"/>
      <c r="Q16" s="57">
        <f>23*2*Q13</f>
        <v>184</v>
      </c>
      <c r="R16" s="57" t="s">
        <v>93</v>
      </c>
      <c r="S16" s="57">
        <v>150000</v>
      </c>
      <c r="T16" s="57">
        <f t="shared" si="2"/>
        <v>27600000</v>
      </c>
      <c r="U16" s="57"/>
      <c r="V16" s="57">
        <f>23*2*V13</f>
        <v>184</v>
      </c>
      <c r="W16" s="57" t="s">
        <v>93</v>
      </c>
      <c r="X16" s="57">
        <v>150000</v>
      </c>
      <c r="Y16" s="57">
        <f t="shared" si="3"/>
        <v>27600000</v>
      </c>
      <c r="Z16" s="57"/>
      <c r="AA16" s="57">
        <f>23*2*AA13</f>
        <v>184</v>
      </c>
      <c r="AB16" s="57" t="s">
        <v>93</v>
      </c>
      <c r="AC16" s="57">
        <v>150000</v>
      </c>
      <c r="AD16" s="57">
        <f t="shared" si="4"/>
        <v>27600000</v>
      </c>
      <c r="AE16" s="57"/>
      <c r="AF16" s="57">
        <f>23*2*AF13</f>
        <v>184</v>
      </c>
      <c r="AG16" s="57" t="s">
        <v>93</v>
      </c>
      <c r="AH16" s="57">
        <v>150000</v>
      </c>
      <c r="AI16" s="57">
        <f t="shared" si="5"/>
        <v>27600000</v>
      </c>
      <c r="AJ16" s="57"/>
      <c r="AK16" s="57">
        <f>23*2*AK13</f>
        <v>184</v>
      </c>
      <c r="AL16" s="57" t="s">
        <v>93</v>
      </c>
      <c r="AM16" s="57">
        <v>150000</v>
      </c>
      <c r="AN16" s="57">
        <f t="shared" si="6"/>
        <v>27600000</v>
      </c>
      <c r="AO16" s="57"/>
      <c r="AP16" s="57">
        <f>23*2*AP13</f>
        <v>184</v>
      </c>
      <c r="AQ16" s="57" t="s">
        <v>93</v>
      </c>
      <c r="AR16" s="57">
        <v>150000</v>
      </c>
      <c r="AS16" s="57">
        <f t="shared" si="7"/>
        <v>27600000</v>
      </c>
      <c r="AT16" s="57"/>
      <c r="AU16" s="57">
        <f>23*2*AU13</f>
        <v>184</v>
      </c>
      <c r="AV16" s="57" t="s">
        <v>93</v>
      </c>
      <c r="AW16" s="57">
        <v>150000</v>
      </c>
      <c r="AX16" s="57">
        <f t="shared" si="8"/>
        <v>27600000</v>
      </c>
      <c r="AY16" s="57"/>
      <c r="AZ16" s="57">
        <f>23*2*AZ13</f>
        <v>138</v>
      </c>
      <c r="BA16" s="57" t="s">
        <v>93</v>
      </c>
      <c r="BB16" s="57">
        <v>150000</v>
      </c>
      <c r="BC16" s="57">
        <f t="shared" si="9"/>
        <v>20700000</v>
      </c>
      <c r="BD16" s="57"/>
      <c r="BE16" s="57">
        <f>23*2*BE13</f>
        <v>92</v>
      </c>
      <c r="BF16" s="57" t="s">
        <v>93</v>
      </c>
      <c r="BG16" s="57">
        <v>150000</v>
      </c>
      <c r="BH16" s="57">
        <f t="shared" si="10"/>
        <v>13800000</v>
      </c>
      <c r="BI16" s="57"/>
      <c r="BJ16" s="57">
        <f>23*2*BJ13</f>
        <v>46</v>
      </c>
      <c r="BK16" s="57" t="s">
        <v>93</v>
      </c>
      <c r="BL16" s="57">
        <v>150000</v>
      </c>
      <c r="BM16" s="57">
        <f t="shared" si="11"/>
        <v>6900000</v>
      </c>
      <c r="BO16" s="67"/>
      <c r="BP16" s="67"/>
    </row>
    <row r="17" spans="1:84" ht="15" customHeight="1" x14ac:dyDescent="0.3">
      <c r="A17" s="57"/>
      <c r="B17" s="57"/>
      <c r="C17" s="57"/>
      <c r="D17" s="57" t="s">
        <v>82</v>
      </c>
      <c r="E17" s="57" t="s">
        <v>22</v>
      </c>
      <c r="F17" s="57"/>
      <c r="G17" s="57">
        <f>G13</f>
        <v>2</v>
      </c>
      <c r="H17" s="57" t="s">
        <v>94</v>
      </c>
      <c r="I17" s="57">
        <v>0</v>
      </c>
      <c r="J17" s="57">
        <f t="shared" si="0"/>
        <v>0</v>
      </c>
      <c r="K17" s="57"/>
      <c r="L17" s="57">
        <f>L13</f>
        <v>4</v>
      </c>
      <c r="M17" s="57" t="s">
        <v>94</v>
      </c>
      <c r="N17" s="57">
        <v>0</v>
      </c>
      <c r="O17" s="57">
        <f t="shared" si="1"/>
        <v>0</v>
      </c>
      <c r="P17" s="57"/>
      <c r="Q17" s="57">
        <f>Q13</f>
        <v>4</v>
      </c>
      <c r="R17" s="57" t="s">
        <v>94</v>
      </c>
      <c r="S17" s="57">
        <v>0</v>
      </c>
      <c r="T17" s="57">
        <f t="shared" si="2"/>
        <v>0</v>
      </c>
      <c r="U17" s="57"/>
      <c r="V17" s="57">
        <f>V13</f>
        <v>4</v>
      </c>
      <c r="W17" s="57" t="s">
        <v>94</v>
      </c>
      <c r="X17" s="57">
        <v>0</v>
      </c>
      <c r="Y17" s="57">
        <f t="shared" si="3"/>
        <v>0</v>
      </c>
      <c r="Z17" s="57"/>
      <c r="AA17" s="57">
        <f>AA13</f>
        <v>4</v>
      </c>
      <c r="AB17" s="57" t="s">
        <v>94</v>
      </c>
      <c r="AC17" s="57">
        <v>0</v>
      </c>
      <c r="AD17" s="57">
        <f t="shared" si="4"/>
        <v>0</v>
      </c>
      <c r="AE17" s="57"/>
      <c r="AF17" s="57">
        <f>AF13</f>
        <v>4</v>
      </c>
      <c r="AG17" s="57" t="s">
        <v>94</v>
      </c>
      <c r="AH17" s="57">
        <v>0</v>
      </c>
      <c r="AI17" s="57">
        <f t="shared" si="5"/>
        <v>0</v>
      </c>
      <c r="AJ17" s="57"/>
      <c r="AK17" s="57">
        <f>AK13</f>
        <v>4</v>
      </c>
      <c r="AL17" s="57" t="s">
        <v>94</v>
      </c>
      <c r="AM17" s="57">
        <v>0</v>
      </c>
      <c r="AN17" s="57">
        <f t="shared" si="6"/>
        <v>0</v>
      </c>
      <c r="AO17" s="57"/>
      <c r="AP17" s="57">
        <f>AP13</f>
        <v>4</v>
      </c>
      <c r="AQ17" s="57" t="s">
        <v>94</v>
      </c>
      <c r="AR17" s="57">
        <v>0</v>
      </c>
      <c r="AS17" s="57">
        <f t="shared" si="7"/>
        <v>0</v>
      </c>
      <c r="AT17" s="57"/>
      <c r="AU17" s="57">
        <f>AU13</f>
        <v>4</v>
      </c>
      <c r="AV17" s="57" t="s">
        <v>94</v>
      </c>
      <c r="AW17" s="57">
        <v>0</v>
      </c>
      <c r="AX17" s="57">
        <f t="shared" si="8"/>
        <v>0</v>
      </c>
      <c r="AY17" s="57"/>
      <c r="AZ17" s="57">
        <f>AZ13</f>
        <v>3</v>
      </c>
      <c r="BA17" s="57" t="s">
        <v>94</v>
      </c>
      <c r="BB17" s="57">
        <v>0</v>
      </c>
      <c r="BC17" s="57">
        <f t="shared" si="9"/>
        <v>0</v>
      </c>
      <c r="BD17" s="57"/>
      <c r="BE17" s="57">
        <f>BE13</f>
        <v>2</v>
      </c>
      <c r="BF17" s="57" t="s">
        <v>94</v>
      </c>
      <c r="BG17" s="57">
        <v>0</v>
      </c>
      <c r="BH17" s="57">
        <f t="shared" si="10"/>
        <v>0</v>
      </c>
      <c r="BI17" s="57"/>
      <c r="BJ17" s="57">
        <f>BJ13</f>
        <v>1</v>
      </c>
      <c r="BK17" s="57" t="s">
        <v>94</v>
      </c>
      <c r="BL17" s="57">
        <v>0</v>
      </c>
      <c r="BM17" s="57">
        <f t="shared" si="11"/>
        <v>0</v>
      </c>
      <c r="BO17" s="67"/>
      <c r="BP17" s="67"/>
    </row>
    <row r="18" spans="1:84" ht="15" customHeight="1" x14ac:dyDescent="0.3">
      <c r="A18" s="57"/>
      <c r="B18" s="57"/>
      <c r="C18" s="57"/>
      <c r="D18" s="57" t="s">
        <v>82</v>
      </c>
      <c r="E18" s="57" t="s">
        <v>23</v>
      </c>
      <c r="F18" s="57"/>
      <c r="G18" s="57">
        <f>4*G13</f>
        <v>8</v>
      </c>
      <c r="H18" s="57" t="s">
        <v>95</v>
      </c>
      <c r="I18" s="57">
        <v>190000</v>
      </c>
      <c r="J18" s="57">
        <f t="shared" si="0"/>
        <v>1520000</v>
      </c>
      <c r="K18" s="57"/>
      <c r="L18" s="57">
        <f>4*L13</f>
        <v>16</v>
      </c>
      <c r="M18" s="57" t="s">
        <v>95</v>
      </c>
      <c r="N18" s="57">
        <v>190000</v>
      </c>
      <c r="O18" s="57">
        <f t="shared" si="1"/>
        <v>3040000</v>
      </c>
      <c r="P18" s="57"/>
      <c r="Q18" s="57">
        <f>4*Q13</f>
        <v>16</v>
      </c>
      <c r="R18" s="57" t="s">
        <v>95</v>
      </c>
      <c r="S18" s="57">
        <v>190000</v>
      </c>
      <c r="T18" s="57">
        <f t="shared" si="2"/>
        <v>3040000</v>
      </c>
      <c r="U18" s="57"/>
      <c r="V18" s="57">
        <f>4*V13</f>
        <v>16</v>
      </c>
      <c r="W18" s="57" t="s">
        <v>95</v>
      </c>
      <c r="X18" s="57">
        <v>190000</v>
      </c>
      <c r="Y18" s="57">
        <f t="shared" si="3"/>
        <v>3040000</v>
      </c>
      <c r="Z18" s="57"/>
      <c r="AA18" s="57">
        <f>4*AA13</f>
        <v>16</v>
      </c>
      <c r="AB18" s="57" t="s">
        <v>95</v>
      </c>
      <c r="AC18" s="57">
        <v>190000</v>
      </c>
      <c r="AD18" s="57">
        <f t="shared" si="4"/>
        <v>3040000</v>
      </c>
      <c r="AE18" s="57"/>
      <c r="AF18" s="57">
        <f>4*AF13</f>
        <v>16</v>
      </c>
      <c r="AG18" s="57" t="s">
        <v>95</v>
      </c>
      <c r="AH18" s="57">
        <v>190000</v>
      </c>
      <c r="AI18" s="57">
        <f t="shared" si="5"/>
        <v>3040000</v>
      </c>
      <c r="AJ18" s="57"/>
      <c r="AK18" s="57">
        <f>4*AK13</f>
        <v>16</v>
      </c>
      <c r="AL18" s="57" t="s">
        <v>95</v>
      </c>
      <c r="AM18" s="57">
        <v>190000</v>
      </c>
      <c r="AN18" s="57">
        <f t="shared" si="6"/>
        <v>3040000</v>
      </c>
      <c r="AO18" s="57"/>
      <c r="AP18" s="57">
        <f>4*AP13</f>
        <v>16</v>
      </c>
      <c r="AQ18" s="57" t="s">
        <v>95</v>
      </c>
      <c r="AR18" s="57">
        <v>190000</v>
      </c>
      <c r="AS18" s="57">
        <f t="shared" si="7"/>
        <v>3040000</v>
      </c>
      <c r="AT18" s="57"/>
      <c r="AU18" s="57">
        <f>4*AU13</f>
        <v>16</v>
      </c>
      <c r="AV18" s="57" t="s">
        <v>95</v>
      </c>
      <c r="AW18" s="57">
        <v>190000</v>
      </c>
      <c r="AX18" s="57">
        <f t="shared" si="8"/>
        <v>3040000</v>
      </c>
      <c r="AY18" s="57"/>
      <c r="AZ18" s="57">
        <f>4*AZ13</f>
        <v>12</v>
      </c>
      <c r="BA18" s="57" t="s">
        <v>95</v>
      </c>
      <c r="BB18" s="57">
        <v>190000</v>
      </c>
      <c r="BC18" s="57">
        <f t="shared" si="9"/>
        <v>2280000</v>
      </c>
      <c r="BD18" s="57"/>
      <c r="BE18" s="57">
        <f>4*BE13</f>
        <v>8</v>
      </c>
      <c r="BF18" s="57" t="s">
        <v>95</v>
      </c>
      <c r="BG18" s="57">
        <v>190000</v>
      </c>
      <c r="BH18" s="57">
        <f t="shared" si="10"/>
        <v>1520000</v>
      </c>
      <c r="BI18" s="57"/>
      <c r="BJ18" s="57">
        <f>4*BJ13</f>
        <v>4</v>
      </c>
      <c r="BK18" s="57" t="s">
        <v>95</v>
      </c>
      <c r="BL18" s="57">
        <v>190000</v>
      </c>
      <c r="BM18" s="57">
        <f t="shared" si="11"/>
        <v>760000</v>
      </c>
      <c r="BO18" s="67"/>
      <c r="BP18" s="67"/>
    </row>
    <row r="19" spans="1:84" ht="15" customHeight="1" x14ac:dyDescent="0.3">
      <c r="A19" s="57"/>
      <c r="B19" s="57"/>
      <c r="C19" s="57"/>
      <c r="D19" s="57" t="s">
        <v>82</v>
      </c>
      <c r="E19" s="57" t="s">
        <v>24</v>
      </c>
      <c r="F19" s="57"/>
      <c r="G19" s="57">
        <f>2*G13</f>
        <v>4</v>
      </c>
      <c r="H19" s="57" t="s">
        <v>96</v>
      </c>
      <c r="I19" s="57">
        <v>200000</v>
      </c>
      <c r="J19" s="57">
        <f t="shared" si="0"/>
        <v>800000</v>
      </c>
      <c r="K19" s="57"/>
      <c r="L19" s="57">
        <f>2*L13</f>
        <v>8</v>
      </c>
      <c r="M19" s="57" t="s">
        <v>96</v>
      </c>
      <c r="N19" s="57">
        <v>200000</v>
      </c>
      <c r="O19" s="57">
        <f t="shared" si="1"/>
        <v>1600000</v>
      </c>
      <c r="P19" s="57"/>
      <c r="Q19" s="57">
        <f>2*Q13</f>
        <v>8</v>
      </c>
      <c r="R19" s="57" t="s">
        <v>96</v>
      </c>
      <c r="S19" s="57">
        <v>200000</v>
      </c>
      <c r="T19" s="57">
        <f t="shared" si="2"/>
        <v>1600000</v>
      </c>
      <c r="U19" s="57"/>
      <c r="V19" s="57">
        <f>2*V13</f>
        <v>8</v>
      </c>
      <c r="W19" s="57" t="s">
        <v>96</v>
      </c>
      <c r="X19" s="57">
        <v>200000</v>
      </c>
      <c r="Y19" s="57">
        <f t="shared" si="3"/>
        <v>1600000</v>
      </c>
      <c r="Z19" s="57"/>
      <c r="AA19" s="57">
        <f>2*AA13</f>
        <v>8</v>
      </c>
      <c r="AB19" s="57" t="s">
        <v>96</v>
      </c>
      <c r="AC19" s="57">
        <v>200000</v>
      </c>
      <c r="AD19" s="57">
        <f t="shared" si="4"/>
        <v>1600000</v>
      </c>
      <c r="AE19" s="57"/>
      <c r="AF19" s="57">
        <f>2*AF13</f>
        <v>8</v>
      </c>
      <c r="AG19" s="57" t="s">
        <v>96</v>
      </c>
      <c r="AH19" s="57">
        <v>200000</v>
      </c>
      <c r="AI19" s="57">
        <f t="shared" si="5"/>
        <v>1600000</v>
      </c>
      <c r="AJ19" s="57"/>
      <c r="AK19" s="57">
        <f>2*AK13</f>
        <v>8</v>
      </c>
      <c r="AL19" s="57" t="s">
        <v>96</v>
      </c>
      <c r="AM19" s="57">
        <v>200000</v>
      </c>
      <c r="AN19" s="57">
        <f t="shared" si="6"/>
        <v>1600000</v>
      </c>
      <c r="AO19" s="57"/>
      <c r="AP19" s="57">
        <f>2*AP13</f>
        <v>8</v>
      </c>
      <c r="AQ19" s="57" t="s">
        <v>96</v>
      </c>
      <c r="AR19" s="57">
        <v>200000</v>
      </c>
      <c r="AS19" s="57">
        <f t="shared" si="7"/>
        <v>1600000</v>
      </c>
      <c r="AT19" s="57"/>
      <c r="AU19" s="57">
        <f>2*AU13</f>
        <v>8</v>
      </c>
      <c r="AV19" s="57" t="s">
        <v>96</v>
      </c>
      <c r="AW19" s="57">
        <v>200000</v>
      </c>
      <c r="AX19" s="57">
        <f t="shared" si="8"/>
        <v>1600000</v>
      </c>
      <c r="AY19" s="57"/>
      <c r="AZ19" s="57">
        <f>2*AZ13</f>
        <v>6</v>
      </c>
      <c r="BA19" s="57" t="s">
        <v>96</v>
      </c>
      <c r="BB19" s="57">
        <v>200000</v>
      </c>
      <c r="BC19" s="57">
        <f t="shared" si="9"/>
        <v>1200000</v>
      </c>
      <c r="BD19" s="57"/>
      <c r="BE19" s="57">
        <f>2*BE13</f>
        <v>4</v>
      </c>
      <c r="BF19" s="57" t="s">
        <v>96</v>
      </c>
      <c r="BG19" s="57">
        <v>200000</v>
      </c>
      <c r="BH19" s="57">
        <f t="shared" si="10"/>
        <v>800000</v>
      </c>
      <c r="BI19" s="57"/>
      <c r="BJ19" s="57">
        <f>2*BJ13</f>
        <v>2</v>
      </c>
      <c r="BK19" s="57" t="s">
        <v>96</v>
      </c>
      <c r="BL19" s="57">
        <v>200000</v>
      </c>
      <c r="BM19" s="57">
        <f t="shared" si="11"/>
        <v>400000</v>
      </c>
      <c r="BO19" s="67"/>
      <c r="BP19" s="67"/>
    </row>
    <row r="20" spans="1:84" ht="15" customHeight="1" x14ac:dyDescent="0.3">
      <c r="A20" s="57"/>
      <c r="B20" s="57"/>
      <c r="C20" s="57"/>
      <c r="D20" s="57" t="s">
        <v>82</v>
      </c>
      <c r="E20" s="57" t="s">
        <v>25</v>
      </c>
      <c r="F20" s="57"/>
      <c r="G20" s="57">
        <f>4*F13</f>
        <v>200</v>
      </c>
      <c r="H20" s="57" t="s">
        <v>95</v>
      </c>
      <c r="I20" s="57">
        <v>7500</v>
      </c>
      <c r="J20" s="57">
        <f t="shared" si="0"/>
        <v>1500000</v>
      </c>
      <c r="K20" s="57"/>
      <c r="L20" s="57">
        <f>4*K13</f>
        <v>400</v>
      </c>
      <c r="M20" s="57" t="s">
        <v>95</v>
      </c>
      <c r="N20" s="57">
        <v>7500</v>
      </c>
      <c r="O20" s="57">
        <f t="shared" si="1"/>
        <v>3000000</v>
      </c>
      <c r="P20" s="57"/>
      <c r="Q20" s="57">
        <f>4*P13</f>
        <v>400</v>
      </c>
      <c r="R20" s="57" t="s">
        <v>95</v>
      </c>
      <c r="S20" s="57">
        <v>7500</v>
      </c>
      <c r="T20" s="57">
        <f t="shared" si="2"/>
        <v>3000000</v>
      </c>
      <c r="U20" s="57"/>
      <c r="V20" s="57">
        <f>4*U13</f>
        <v>400</v>
      </c>
      <c r="W20" s="57" t="s">
        <v>95</v>
      </c>
      <c r="X20" s="57">
        <v>7500</v>
      </c>
      <c r="Y20" s="57">
        <f t="shared" si="3"/>
        <v>3000000</v>
      </c>
      <c r="Z20" s="57"/>
      <c r="AA20" s="57">
        <f>4*Z13</f>
        <v>400</v>
      </c>
      <c r="AB20" s="57" t="s">
        <v>95</v>
      </c>
      <c r="AC20" s="57">
        <v>7500</v>
      </c>
      <c r="AD20" s="57">
        <f t="shared" si="4"/>
        <v>3000000</v>
      </c>
      <c r="AE20" s="57"/>
      <c r="AF20" s="57">
        <f>4*AE13</f>
        <v>400</v>
      </c>
      <c r="AG20" s="57" t="s">
        <v>95</v>
      </c>
      <c r="AH20" s="57">
        <v>7500</v>
      </c>
      <c r="AI20" s="57">
        <f t="shared" si="5"/>
        <v>3000000</v>
      </c>
      <c r="AJ20" s="57"/>
      <c r="AK20" s="57">
        <f>4*AJ13</f>
        <v>400</v>
      </c>
      <c r="AL20" s="57" t="s">
        <v>95</v>
      </c>
      <c r="AM20" s="57">
        <v>7500</v>
      </c>
      <c r="AN20" s="57">
        <f t="shared" si="6"/>
        <v>3000000</v>
      </c>
      <c r="AO20" s="57"/>
      <c r="AP20" s="57">
        <f>4*AO13</f>
        <v>400</v>
      </c>
      <c r="AQ20" s="57" t="s">
        <v>95</v>
      </c>
      <c r="AR20" s="57">
        <v>7500</v>
      </c>
      <c r="AS20" s="57">
        <f t="shared" si="7"/>
        <v>3000000</v>
      </c>
      <c r="AT20" s="57"/>
      <c r="AU20" s="57">
        <f>4*AT13</f>
        <v>400</v>
      </c>
      <c r="AV20" s="57" t="s">
        <v>95</v>
      </c>
      <c r="AW20" s="57">
        <v>7500</v>
      </c>
      <c r="AX20" s="57">
        <f t="shared" si="8"/>
        <v>3000000</v>
      </c>
      <c r="AY20" s="57"/>
      <c r="AZ20" s="57">
        <f>4*AY13</f>
        <v>300</v>
      </c>
      <c r="BA20" s="57" t="s">
        <v>95</v>
      </c>
      <c r="BB20" s="57">
        <v>7500</v>
      </c>
      <c r="BC20" s="57">
        <f t="shared" si="9"/>
        <v>2250000</v>
      </c>
      <c r="BD20" s="57"/>
      <c r="BE20" s="57">
        <f>4*BD13</f>
        <v>200</v>
      </c>
      <c r="BF20" s="57" t="s">
        <v>95</v>
      </c>
      <c r="BG20" s="57">
        <v>7500</v>
      </c>
      <c r="BH20" s="57">
        <f t="shared" si="10"/>
        <v>1500000</v>
      </c>
      <c r="BI20" s="57"/>
      <c r="BJ20" s="57">
        <f>4*BI13</f>
        <v>100</v>
      </c>
      <c r="BK20" s="57" t="s">
        <v>95</v>
      </c>
      <c r="BL20" s="57">
        <v>7500</v>
      </c>
      <c r="BM20" s="57">
        <f t="shared" si="11"/>
        <v>750000</v>
      </c>
      <c r="BO20" s="67"/>
      <c r="BP20" s="67"/>
    </row>
    <row r="21" spans="1:84" ht="15" customHeight="1" x14ac:dyDescent="0.3">
      <c r="A21" s="57"/>
      <c r="B21" s="57"/>
      <c r="C21" s="57"/>
      <c r="D21" s="57" t="s">
        <v>97</v>
      </c>
      <c r="E21" s="57" t="s">
        <v>26</v>
      </c>
      <c r="F21" s="57"/>
      <c r="G21" s="57"/>
      <c r="H21" s="57" t="s">
        <v>82</v>
      </c>
      <c r="I21" s="57">
        <v>0</v>
      </c>
      <c r="J21" s="57">
        <f>SUM(J22:J26)</f>
        <v>30520000</v>
      </c>
      <c r="K21" s="57"/>
      <c r="L21" s="57"/>
      <c r="M21" s="57" t="s">
        <v>82</v>
      </c>
      <c r="N21" s="57">
        <v>0</v>
      </c>
      <c r="O21" s="57">
        <f>SUM(O22:O26)</f>
        <v>61040000</v>
      </c>
      <c r="P21" s="57"/>
      <c r="Q21" s="57"/>
      <c r="R21" s="57" t="s">
        <v>82</v>
      </c>
      <c r="S21" s="57">
        <v>0</v>
      </c>
      <c r="T21" s="57">
        <f>SUM(T22:T26)</f>
        <v>61040000</v>
      </c>
      <c r="U21" s="57"/>
      <c r="V21" s="57"/>
      <c r="W21" s="57" t="s">
        <v>82</v>
      </c>
      <c r="X21" s="57">
        <v>0</v>
      </c>
      <c r="Y21" s="57">
        <f>SUM(Y22:Y26)</f>
        <v>61040000</v>
      </c>
      <c r="Z21" s="57"/>
      <c r="AA21" s="57"/>
      <c r="AB21" s="57" t="s">
        <v>82</v>
      </c>
      <c r="AC21" s="57">
        <v>0</v>
      </c>
      <c r="AD21" s="57">
        <f>SUM(AD22:AD26)</f>
        <v>61040000</v>
      </c>
      <c r="AE21" s="57"/>
      <c r="AF21" s="57"/>
      <c r="AG21" s="57" t="s">
        <v>82</v>
      </c>
      <c r="AH21" s="57">
        <v>0</v>
      </c>
      <c r="AI21" s="57">
        <f>SUM(AI22:AI26)</f>
        <v>61040000</v>
      </c>
      <c r="AJ21" s="57"/>
      <c r="AK21" s="57"/>
      <c r="AL21" s="57" t="s">
        <v>82</v>
      </c>
      <c r="AM21" s="57">
        <v>0</v>
      </c>
      <c r="AN21" s="57">
        <f>SUM(AN22:AN26)</f>
        <v>61040000</v>
      </c>
      <c r="AO21" s="57"/>
      <c r="AP21" s="57"/>
      <c r="AQ21" s="57" t="s">
        <v>82</v>
      </c>
      <c r="AR21" s="57">
        <v>0</v>
      </c>
      <c r="AS21" s="57">
        <f>SUM(AS22:AS26)</f>
        <v>61040000</v>
      </c>
      <c r="AT21" s="57"/>
      <c r="AU21" s="57"/>
      <c r="AV21" s="57" t="s">
        <v>82</v>
      </c>
      <c r="AW21" s="57">
        <v>0</v>
      </c>
      <c r="AX21" s="57">
        <f>SUM(AX22:AX26)</f>
        <v>61040000</v>
      </c>
      <c r="AY21" s="57"/>
      <c r="AZ21" s="57"/>
      <c r="BA21" s="57" t="s">
        <v>82</v>
      </c>
      <c r="BB21" s="57">
        <v>0</v>
      </c>
      <c r="BC21" s="57">
        <f>SUM(BC22:BC26)</f>
        <v>45780000</v>
      </c>
      <c r="BD21" s="57"/>
      <c r="BE21" s="57"/>
      <c r="BF21" s="57" t="s">
        <v>82</v>
      </c>
      <c r="BG21" s="57">
        <v>0</v>
      </c>
      <c r="BH21" s="57">
        <f>SUM(BH22:BH26)</f>
        <v>30520000</v>
      </c>
      <c r="BI21" s="57"/>
      <c r="BJ21" s="57"/>
      <c r="BK21" s="57" t="s">
        <v>82</v>
      </c>
      <c r="BL21" s="57">
        <v>0</v>
      </c>
      <c r="BM21" s="57">
        <f>SUM(BM22:BM26)</f>
        <v>15260000</v>
      </c>
      <c r="BO21" s="67"/>
      <c r="BP21" s="67"/>
    </row>
    <row r="22" spans="1:84" ht="15" customHeight="1" x14ac:dyDescent="0.3">
      <c r="A22" s="57"/>
      <c r="B22" s="57"/>
      <c r="C22" s="57"/>
      <c r="D22" s="57" t="s">
        <v>82</v>
      </c>
      <c r="E22" s="57" t="s">
        <v>27</v>
      </c>
      <c r="F22" s="57"/>
      <c r="G22" s="57">
        <f>G13</f>
        <v>2</v>
      </c>
      <c r="H22" s="57" t="s">
        <v>94</v>
      </c>
      <c r="I22" s="57">
        <f>1560000+1100000+100000+30000+105000+105000+105000+105000</f>
        <v>3210000</v>
      </c>
      <c r="J22" s="57">
        <f t="shared" ref="J22:J26" si="12">G22*I22</f>
        <v>6420000</v>
      </c>
      <c r="K22" s="57"/>
      <c r="L22" s="57">
        <f>L13</f>
        <v>4</v>
      </c>
      <c r="M22" s="57" t="s">
        <v>94</v>
      </c>
      <c r="N22" s="57">
        <f>1560000+1100000+100000+30000+105000+105000+105000+105000</f>
        <v>3210000</v>
      </c>
      <c r="O22" s="57">
        <f t="shared" ref="O22:O26" si="13">L22*N22</f>
        <v>12840000</v>
      </c>
      <c r="P22" s="57"/>
      <c r="Q22" s="57">
        <f>Q13</f>
        <v>4</v>
      </c>
      <c r="R22" s="57" t="s">
        <v>94</v>
      </c>
      <c r="S22" s="57">
        <f>1560000+1100000+100000+30000+105000+105000+105000+105000</f>
        <v>3210000</v>
      </c>
      <c r="T22" s="57">
        <f t="shared" ref="T22:T26" si="14">Q22*S22</f>
        <v>12840000</v>
      </c>
      <c r="U22" s="57"/>
      <c r="V22" s="57">
        <f>V13</f>
        <v>4</v>
      </c>
      <c r="W22" s="57" t="s">
        <v>94</v>
      </c>
      <c r="X22" s="57">
        <f>1560000+1100000+100000+30000+105000+105000+105000+105000</f>
        <v>3210000</v>
      </c>
      <c r="Y22" s="57">
        <f t="shared" ref="Y22:Y26" si="15">V22*X22</f>
        <v>12840000</v>
      </c>
      <c r="Z22" s="57"/>
      <c r="AA22" s="57">
        <f>AA13</f>
        <v>4</v>
      </c>
      <c r="AB22" s="57" t="s">
        <v>94</v>
      </c>
      <c r="AC22" s="57">
        <f>1560000+1100000+100000+30000+105000+105000+105000+105000</f>
        <v>3210000</v>
      </c>
      <c r="AD22" s="57">
        <f t="shared" ref="AD22:AD26" si="16">AA22*AC22</f>
        <v>12840000</v>
      </c>
      <c r="AE22" s="57"/>
      <c r="AF22" s="57">
        <f>AF13</f>
        <v>4</v>
      </c>
      <c r="AG22" s="57" t="s">
        <v>94</v>
      </c>
      <c r="AH22" s="57">
        <f>1560000+1100000+100000+30000+105000+105000+105000+105000</f>
        <v>3210000</v>
      </c>
      <c r="AI22" s="57">
        <f t="shared" ref="AI22:AI26" si="17">AF22*AH22</f>
        <v>12840000</v>
      </c>
      <c r="AJ22" s="57"/>
      <c r="AK22" s="57">
        <f>AK13</f>
        <v>4</v>
      </c>
      <c r="AL22" s="57" t="s">
        <v>94</v>
      </c>
      <c r="AM22" s="57">
        <f>1560000+1100000+100000+30000+105000+105000+105000+105000</f>
        <v>3210000</v>
      </c>
      <c r="AN22" s="57">
        <f t="shared" ref="AN22:AN26" si="18">AK22*AM22</f>
        <v>12840000</v>
      </c>
      <c r="AO22" s="57"/>
      <c r="AP22" s="57">
        <f>AP13</f>
        <v>4</v>
      </c>
      <c r="AQ22" s="57" t="s">
        <v>94</v>
      </c>
      <c r="AR22" s="57">
        <f>1560000+1100000+100000+30000+105000+105000+105000+105000</f>
        <v>3210000</v>
      </c>
      <c r="AS22" s="57">
        <f t="shared" ref="AS22:AS26" si="19">AP22*AR22</f>
        <v>12840000</v>
      </c>
      <c r="AT22" s="57"/>
      <c r="AU22" s="57">
        <f>AU13</f>
        <v>4</v>
      </c>
      <c r="AV22" s="57" t="s">
        <v>94</v>
      </c>
      <c r="AW22" s="57">
        <f>1560000+1100000+100000+30000+105000+105000+105000+105000</f>
        <v>3210000</v>
      </c>
      <c r="AX22" s="57">
        <f t="shared" ref="AX22:AX26" si="20">AU22*AW22</f>
        <v>12840000</v>
      </c>
      <c r="AY22" s="57"/>
      <c r="AZ22" s="57">
        <f>AZ13</f>
        <v>3</v>
      </c>
      <c r="BA22" s="57" t="s">
        <v>94</v>
      </c>
      <c r="BB22" s="57">
        <f>1560000+1100000+100000+30000+105000+105000+105000+105000</f>
        <v>3210000</v>
      </c>
      <c r="BC22" s="57">
        <f t="shared" ref="BC22:BC26" si="21">AZ22*BB22</f>
        <v>9630000</v>
      </c>
      <c r="BD22" s="57"/>
      <c r="BE22" s="57">
        <f>BE13</f>
        <v>2</v>
      </c>
      <c r="BF22" s="57" t="s">
        <v>94</v>
      </c>
      <c r="BG22" s="57">
        <f>1560000+1100000+100000+30000+105000+105000+105000+105000</f>
        <v>3210000</v>
      </c>
      <c r="BH22" s="57">
        <f t="shared" ref="BH22:BH26" si="22">BE22*BG22</f>
        <v>6420000</v>
      </c>
      <c r="BI22" s="57"/>
      <c r="BJ22" s="57">
        <f>BJ13</f>
        <v>1</v>
      </c>
      <c r="BK22" s="57" t="s">
        <v>94</v>
      </c>
      <c r="BL22" s="57">
        <f>1560000+1100000+100000+30000+105000+105000+105000+105000</f>
        <v>3210000</v>
      </c>
      <c r="BM22" s="57">
        <f t="shared" ref="BM22:BM26" si="23">BJ22*BL22</f>
        <v>3210000</v>
      </c>
      <c r="BO22" s="67"/>
      <c r="BP22" s="67"/>
    </row>
    <row r="23" spans="1:84" ht="15" customHeight="1" x14ac:dyDescent="0.3">
      <c r="A23" s="57"/>
      <c r="B23" s="57"/>
      <c r="C23" s="57"/>
      <c r="D23" s="57" t="s">
        <v>82</v>
      </c>
      <c r="E23" s="58" t="s">
        <v>28</v>
      </c>
      <c r="F23" s="57"/>
      <c r="G23" s="57">
        <f>F13</f>
        <v>50</v>
      </c>
      <c r="H23" s="57" t="s">
        <v>95</v>
      </c>
      <c r="I23" s="57">
        <f>25000+100000+200000</f>
        <v>325000</v>
      </c>
      <c r="J23" s="57">
        <f t="shared" si="12"/>
        <v>16250000</v>
      </c>
      <c r="K23" s="57"/>
      <c r="L23" s="57">
        <f>K13</f>
        <v>100</v>
      </c>
      <c r="M23" s="57" t="s">
        <v>95</v>
      </c>
      <c r="N23" s="57">
        <f>25000+100000+200000</f>
        <v>325000</v>
      </c>
      <c r="O23" s="57">
        <f t="shared" si="13"/>
        <v>32500000</v>
      </c>
      <c r="P23" s="57"/>
      <c r="Q23" s="57">
        <f>P13</f>
        <v>100</v>
      </c>
      <c r="R23" s="57" t="s">
        <v>95</v>
      </c>
      <c r="S23" s="57">
        <f>25000+100000+200000</f>
        <v>325000</v>
      </c>
      <c r="T23" s="57">
        <f t="shared" si="14"/>
        <v>32500000</v>
      </c>
      <c r="U23" s="57"/>
      <c r="V23" s="57">
        <f>U13</f>
        <v>100</v>
      </c>
      <c r="W23" s="57" t="s">
        <v>95</v>
      </c>
      <c r="X23" s="57">
        <f>25000+100000+200000</f>
        <v>325000</v>
      </c>
      <c r="Y23" s="57">
        <f t="shared" si="15"/>
        <v>32500000</v>
      </c>
      <c r="Z23" s="57"/>
      <c r="AA23" s="57">
        <f>Z13</f>
        <v>100</v>
      </c>
      <c r="AB23" s="57" t="s">
        <v>95</v>
      </c>
      <c r="AC23" s="57">
        <f>25000+100000+200000</f>
        <v>325000</v>
      </c>
      <c r="AD23" s="57">
        <f t="shared" si="16"/>
        <v>32500000</v>
      </c>
      <c r="AE23" s="57"/>
      <c r="AF23" s="57">
        <f>AE13</f>
        <v>100</v>
      </c>
      <c r="AG23" s="57" t="s">
        <v>95</v>
      </c>
      <c r="AH23" s="57">
        <f>25000+100000+200000</f>
        <v>325000</v>
      </c>
      <c r="AI23" s="57">
        <f t="shared" si="17"/>
        <v>32500000</v>
      </c>
      <c r="AJ23" s="57"/>
      <c r="AK23" s="57">
        <f>AJ13</f>
        <v>100</v>
      </c>
      <c r="AL23" s="57" t="s">
        <v>95</v>
      </c>
      <c r="AM23" s="57">
        <f>25000+100000+200000</f>
        <v>325000</v>
      </c>
      <c r="AN23" s="57">
        <f t="shared" si="18"/>
        <v>32500000</v>
      </c>
      <c r="AO23" s="57"/>
      <c r="AP23" s="57">
        <f>AO13</f>
        <v>100</v>
      </c>
      <c r="AQ23" s="57" t="s">
        <v>95</v>
      </c>
      <c r="AR23" s="57">
        <f>25000+100000+200000</f>
        <v>325000</v>
      </c>
      <c r="AS23" s="57">
        <f t="shared" si="19"/>
        <v>32500000</v>
      </c>
      <c r="AT23" s="57"/>
      <c r="AU23" s="57">
        <f>AT13</f>
        <v>100</v>
      </c>
      <c r="AV23" s="57" t="s">
        <v>95</v>
      </c>
      <c r="AW23" s="57">
        <f>25000+100000+200000</f>
        <v>325000</v>
      </c>
      <c r="AX23" s="57">
        <f t="shared" si="20"/>
        <v>32500000</v>
      </c>
      <c r="AY23" s="57"/>
      <c r="AZ23" s="57">
        <f>AY13</f>
        <v>75</v>
      </c>
      <c r="BA23" s="57" t="s">
        <v>95</v>
      </c>
      <c r="BB23" s="57">
        <f>25000+100000+200000</f>
        <v>325000</v>
      </c>
      <c r="BC23" s="57">
        <f t="shared" si="21"/>
        <v>24375000</v>
      </c>
      <c r="BD23" s="57"/>
      <c r="BE23" s="57">
        <f>BD13</f>
        <v>50</v>
      </c>
      <c r="BF23" s="57" t="s">
        <v>95</v>
      </c>
      <c r="BG23" s="57">
        <f>25000+100000+200000</f>
        <v>325000</v>
      </c>
      <c r="BH23" s="57">
        <f t="shared" si="22"/>
        <v>16250000</v>
      </c>
      <c r="BI23" s="57"/>
      <c r="BJ23" s="57">
        <f>BI13</f>
        <v>25</v>
      </c>
      <c r="BK23" s="57" t="s">
        <v>95</v>
      </c>
      <c r="BL23" s="57">
        <f>25000+100000+200000</f>
        <v>325000</v>
      </c>
      <c r="BM23" s="57">
        <f t="shared" si="23"/>
        <v>8125000</v>
      </c>
      <c r="BO23" s="67"/>
      <c r="BP23" s="67"/>
    </row>
    <row r="24" spans="1:84" ht="15" customHeight="1" x14ac:dyDescent="0.3">
      <c r="A24" s="57"/>
      <c r="B24" s="57"/>
      <c r="C24" s="57"/>
      <c r="D24" s="57" t="s">
        <v>82</v>
      </c>
      <c r="E24" s="57" t="s">
        <v>29</v>
      </c>
      <c r="F24" s="57"/>
      <c r="G24" s="57">
        <f>F13</f>
        <v>50</v>
      </c>
      <c r="H24" s="57" t="s">
        <v>98</v>
      </c>
      <c r="I24" s="57">
        <v>75000</v>
      </c>
      <c r="J24" s="57">
        <f t="shared" si="12"/>
        <v>3750000</v>
      </c>
      <c r="K24" s="57"/>
      <c r="L24" s="57">
        <f>K13</f>
        <v>100</v>
      </c>
      <c r="M24" s="57" t="s">
        <v>98</v>
      </c>
      <c r="N24" s="57">
        <v>75000</v>
      </c>
      <c r="O24" s="57">
        <f t="shared" si="13"/>
        <v>7500000</v>
      </c>
      <c r="P24" s="57"/>
      <c r="Q24" s="57">
        <f>P13</f>
        <v>100</v>
      </c>
      <c r="R24" s="57" t="s">
        <v>98</v>
      </c>
      <c r="S24" s="57">
        <v>75000</v>
      </c>
      <c r="T24" s="57">
        <f t="shared" si="14"/>
        <v>7500000</v>
      </c>
      <c r="U24" s="57"/>
      <c r="V24" s="57">
        <f>U13</f>
        <v>100</v>
      </c>
      <c r="W24" s="57" t="s">
        <v>98</v>
      </c>
      <c r="X24" s="57">
        <v>75000</v>
      </c>
      <c r="Y24" s="57">
        <f t="shared" si="15"/>
        <v>7500000</v>
      </c>
      <c r="Z24" s="57"/>
      <c r="AA24" s="57">
        <f>Z13</f>
        <v>100</v>
      </c>
      <c r="AB24" s="57" t="s">
        <v>98</v>
      </c>
      <c r="AC24" s="57">
        <v>75000</v>
      </c>
      <c r="AD24" s="57">
        <f t="shared" si="16"/>
        <v>7500000</v>
      </c>
      <c r="AE24" s="57"/>
      <c r="AF24" s="57">
        <f>AE13</f>
        <v>100</v>
      </c>
      <c r="AG24" s="57" t="s">
        <v>98</v>
      </c>
      <c r="AH24" s="57">
        <v>75000</v>
      </c>
      <c r="AI24" s="57">
        <f t="shared" si="17"/>
        <v>7500000</v>
      </c>
      <c r="AJ24" s="57"/>
      <c r="AK24" s="57">
        <f>AJ13</f>
        <v>100</v>
      </c>
      <c r="AL24" s="57" t="s">
        <v>98</v>
      </c>
      <c r="AM24" s="57">
        <v>75000</v>
      </c>
      <c r="AN24" s="57">
        <f t="shared" si="18"/>
        <v>7500000</v>
      </c>
      <c r="AO24" s="57"/>
      <c r="AP24" s="57">
        <f>AO13</f>
        <v>100</v>
      </c>
      <c r="AQ24" s="57" t="s">
        <v>98</v>
      </c>
      <c r="AR24" s="57">
        <v>75000</v>
      </c>
      <c r="AS24" s="57">
        <f t="shared" si="19"/>
        <v>7500000</v>
      </c>
      <c r="AT24" s="57"/>
      <c r="AU24" s="57">
        <f>AT13</f>
        <v>100</v>
      </c>
      <c r="AV24" s="57" t="s">
        <v>98</v>
      </c>
      <c r="AW24" s="57">
        <v>75000</v>
      </c>
      <c r="AX24" s="57">
        <f t="shared" si="20"/>
        <v>7500000</v>
      </c>
      <c r="AY24" s="57"/>
      <c r="AZ24" s="57">
        <f>AY13</f>
        <v>75</v>
      </c>
      <c r="BA24" s="57" t="s">
        <v>98</v>
      </c>
      <c r="BB24" s="57">
        <v>75000</v>
      </c>
      <c r="BC24" s="57">
        <f t="shared" si="21"/>
        <v>5625000</v>
      </c>
      <c r="BD24" s="57"/>
      <c r="BE24" s="57">
        <f>BD13</f>
        <v>50</v>
      </c>
      <c r="BF24" s="57" t="s">
        <v>98</v>
      </c>
      <c r="BG24" s="57">
        <v>75000</v>
      </c>
      <c r="BH24" s="57">
        <f t="shared" si="22"/>
        <v>3750000</v>
      </c>
      <c r="BI24" s="57"/>
      <c r="BJ24" s="57">
        <f>BI13</f>
        <v>25</v>
      </c>
      <c r="BK24" s="57" t="s">
        <v>98</v>
      </c>
      <c r="BL24" s="57">
        <v>75000</v>
      </c>
      <c r="BM24" s="57">
        <f t="shared" si="23"/>
        <v>1875000</v>
      </c>
      <c r="BO24" s="67"/>
      <c r="BP24" s="67"/>
    </row>
    <row r="25" spans="1:84" ht="15" customHeight="1" x14ac:dyDescent="0.3">
      <c r="A25" s="57"/>
      <c r="B25" s="57"/>
      <c r="C25" s="57"/>
      <c r="D25" s="57" t="s">
        <v>82</v>
      </c>
      <c r="E25" s="57" t="s">
        <v>30</v>
      </c>
      <c r="F25" s="57"/>
      <c r="G25" s="57">
        <f>F13</f>
        <v>50</v>
      </c>
      <c r="H25" s="57" t="s">
        <v>95</v>
      </c>
      <c r="I25" s="57">
        <v>50000</v>
      </c>
      <c r="J25" s="57">
        <f t="shared" si="12"/>
        <v>2500000</v>
      </c>
      <c r="K25" s="57"/>
      <c r="L25" s="57">
        <f>K13</f>
        <v>100</v>
      </c>
      <c r="M25" s="57" t="s">
        <v>95</v>
      </c>
      <c r="N25" s="57">
        <v>50000</v>
      </c>
      <c r="O25" s="57">
        <f t="shared" si="13"/>
        <v>5000000</v>
      </c>
      <c r="P25" s="57"/>
      <c r="Q25" s="57">
        <f>P13</f>
        <v>100</v>
      </c>
      <c r="R25" s="57" t="s">
        <v>95</v>
      </c>
      <c r="S25" s="57">
        <v>50000</v>
      </c>
      <c r="T25" s="57">
        <f t="shared" si="14"/>
        <v>5000000</v>
      </c>
      <c r="U25" s="57"/>
      <c r="V25" s="57">
        <f>U13</f>
        <v>100</v>
      </c>
      <c r="W25" s="57" t="s">
        <v>95</v>
      </c>
      <c r="X25" s="57">
        <v>50000</v>
      </c>
      <c r="Y25" s="57">
        <f t="shared" si="15"/>
        <v>5000000</v>
      </c>
      <c r="Z25" s="57"/>
      <c r="AA25" s="57">
        <f>Z13</f>
        <v>100</v>
      </c>
      <c r="AB25" s="57" t="s">
        <v>95</v>
      </c>
      <c r="AC25" s="57">
        <v>50000</v>
      </c>
      <c r="AD25" s="57">
        <f t="shared" si="16"/>
        <v>5000000</v>
      </c>
      <c r="AE25" s="57"/>
      <c r="AF25" s="57">
        <f>AE13</f>
        <v>100</v>
      </c>
      <c r="AG25" s="57" t="s">
        <v>95</v>
      </c>
      <c r="AH25" s="57">
        <v>50000</v>
      </c>
      <c r="AI25" s="57">
        <f t="shared" si="17"/>
        <v>5000000</v>
      </c>
      <c r="AJ25" s="57"/>
      <c r="AK25" s="57">
        <f>AJ13</f>
        <v>100</v>
      </c>
      <c r="AL25" s="57" t="s">
        <v>95</v>
      </c>
      <c r="AM25" s="57">
        <v>50000</v>
      </c>
      <c r="AN25" s="57">
        <f t="shared" si="18"/>
        <v>5000000</v>
      </c>
      <c r="AO25" s="57"/>
      <c r="AP25" s="57">
        <f>AO13</f>
        <v>100</v>
      </c>
      <c r="AQ25" s="57" t="s">
        <v>95</v>
      </c>
      <c r="AR25" s="57">
        <v>50000</v>
      </c>
      <c r="AS25" s="57">
        <f t="shared" si="19"/>
        <v>5000000</v>
      </c>
      <c r="AT25" s="57"/>
      <c r="AU25" s="57">
        <f>AT13</f>
        <v>100</v>
      </c>
      <c r="AV25" s="57" t="s">
        <v>95</v>
      </c>
      <c r="AW25" s="57">
        <v>50000</v>
      </c>
      <c r="AX25" s="57">
        <f t="shared" si="20"/>
        <v>5000000</v>
      </c>
      <c r="AY25" s="57"/>
      <c r="AZ25" s="57">
        <f>AY13</f>
        <v>75</v>
      </c>
      <c r="BA25" s="57" t="s">
        <v>95</v>
      </c>
      <c r="BB25" s="57">
        <v>50000</v>
      </c>
      <c r="BC25" s="57">
        <f t="shared" si="21"/>
        <v>3750000</v>
      </c>
      <c r="BD25" s="57"/>
      <c r="BE25" s="57">
        <f>BD13</f>
        <v>50</v>
      </c>
      <c r="BF25" s="57" t="s">
        <v>95</v>
      </c>
      <c r="BG25" s="57">
        <v>50000</v>
      </c>
      <c r="BH25" s="57">
        <f t="shared" si="22"/>
        <v>2500000</v>
      </c>
      <c r="BI25" s="57"/>
      <c r="BJ25" s="57">
        <f>BI13</f>
        <v>25</v>
      </c>
      <c r="BK25" s="57" t="s">
        <v>95</v>
      </c>
      <c r="BL25" s="57">
        <v>50000</v>
      </c>
      <c r="BM25" s="57">
        <f t="shared" si="23"/>
        <v>1250000</v>
      </c>
      <c r="BO25" s="67"/>
      <c r="BP25" s="67"/>
    </row>
    <row r="26" spans="1:84" ht="15" customHeight="1" x14ac:dyDescent="0.3">
      <c r="A26" s="57"/>
      <c r="B26" s="57"/>
      <c r="C26" s="57"/>
      <c r="D26" s="57" t="s">
        <v>82</v>
      </c>
      <c r="E26" s="57" t="s">
        <v>31</v>
      </c>
      <c r="F26" s="57"/>
      <c r="G26" s="57">
        <f>G13</f>
        <v>2</v>
      </c>
      <c r="H26" s="57" t="s">
        <v>94</v>
      </c>
      <c r="I26" s="57">
        <v>800000</v>
      </c>
      <c r="J26" s="57">
        <f t="shared" si="12"/>
        <v>1600000</v>
      </c>
      <c r="K26" s="57"/>
      <c r="L26" s="57">
        <f>L13</f>
        <v>4</v>
      </c>
      <c r="M26" s="57" t="s">
        <v>94</v>
      </c>
      <c r="N26" s="57">
        <v>800000</v>
      </c>
      <c r="O26" s="57">
        <f t="shared" si="13"/>
        <v>3200000</v>
      </c>
      <c r="P26" s="57"/>
      <c r="Q26" s="57">
        <f>Q13</f>
        <v>4</v>
      </c>
      <c r="R26" s="57" t="s">
        <v>94</v>
      </c>
      <c r="S26" s="57">
        <v>800000</v>
      </c>
      <c r="T26" s="57">
        <f t="shared" si="14"/>
        <v>3200000</v>
      </c>
      <c r="U26" s="57"/>
      <c r="V26" s="57">
        <f>V13</f>
        <v>4</v>
      </c>
      <c r="W26" s="57" t="s">
        <v>94</v>
      </c>
      <c r="X26" s="57">
        <v>800000</v>
      </c>
      <c r="Y26" s="57">
        <f t="shared" si="15"/>
        <v>3200000</v>
      </c>
      <c r="Z26" s="57"/>
      <c r="AA26" s="57">
        <f>AA13</f>
        <v>4</v>
      </c>
      <c r="AB26" s="57" t="s">
        <v>94</v>
      </c>
      <c r="AC26" s="57">
        <v>800000</v>
      </c>
      <c r="AD26" s="57">
        <f t="shared" si="16"/>
        <v>3200000</v>
      </c>
      <c r="AE26" s="57"/>
      <c r="AF26" s="57">
        <f>AF13</f>
        <v>4</v>
      </c>
      <c r="AG26" s="57" t="s">
        <v>94</v>
      </c>
      <c r="AH26" s="57">
        <v>800000</v>
      </c>
      <c r="AI26" s="57">
        <f t="shared" si="17"/>
        <v>3200000</v>
      </c>
      <c r="AJ26" s="57"/>
      <c r="AK26" s="57">
        <f>AK13</f>
        <v>4</v>
      </c>
      <c r="AL26" s="57" t="s">
        <v>94</v>
      </c>
      <c r="AM26" s="57">
        <v>800000</v>
      </c>
      <c r="AN26" s="57">
        <f t="shared" si="18"/>
        <v>3200000</v>
      </c>
      <c r="AO26" s="57"/>
      <c r="AP26" s="57">
        <f>AP13</f>
        <v>4</v>
      </c>
      <c r="AQ26" s="57" t="s">
        <v>94</v>
      </c>
      <c r="AR26" s="57">
        <v>800000</v>
      </c>
      <c r="AS26" s="57">
        <f t="shared" si="19"/>
        <v>3200000</v>
      </c>
      <c r="AT26" s="57"/>
      <c r="AU26" s="57">
        <f>AU13</f>
        <v>4</v>
      </c>
      <c r="AV26" s="57" t="s">
        <v>94</v>
      </c>
      <c r="AW26" s="57">
        <v>800000</v>
      </c>
      <c r="AX26" s="57">
        <f t="shared" si="20"/>
        <v>3200000</v>
      </c>
      <c r="AY26" s="57"/>
      <c r="AZ26" s="57">
        <f>AZ13</f>
        <v>3</v>
      </c>
      <c r="BA26" s="57" t="s">
        <v>94</v>
      </c>
      <c r="BB26" s="57">
        <v>800000</v>
      </c>
      <c r="BC26" s="57">
        <f t="shared" si="21"/>
        <v>2400000</v>
      </c>
      <c r="BD26" s="57"/>
      <c r="BE26" s="57">
        <f>BE13</f>
        <v>2</v>
      </c>
      <c r="BF26" s="57" t="s">
        <v>94</v>
      </c>
      <c r="BG26" s="57">
        <v>800000</v>
      </c>
      <c r="BH26" s="57">
        <f t="shared" si="22"/>
        <v>1600000</v>
      </c>
      <c r="BI26" s="57"/>
      <c r="BJ26" s="57">
        <f>BJ13</f>
        <v>1</v>
      </c>
      <c r="BK26" s="57" t="s">
        <v>94</v>
      </c>
      <c r="BL26" s="57">
        <v>800000</v>
      </c>
      <c r="BM26" s="57">
        <f t="shared" si="23"/>
        <v>800000</v>
      </c>
      <c r="BO26" s="67"/>
      <c r="BP26" s="67"/>
    </row>
    <row r="27" spans="1:84" s="47" customFormat="1" ht="15" customHeight="1" x14ac:dyDescent="0.3">
      <c r="A27" s="78" t="s">
        <v>83</v>
      </c>
      <c r="B27" s="78" t="s">
        <v>83</v>
      </c>
      <c r="C27" s="78" t="s">
        <v>87</v>
      </c>
      <c r="D27" s="56" t="s">
        <v>99</v>
      </c>
      <c r="E27" s="56" t="s">
        <v>32</v>
      </c>
      <c r="F27" s="56">
        <f>G27*25</f>
        <v>50</v>
      </c>
      <c r="G27" s="56">
        <v>2</v>
      </c>
      <c r="H27" s="56" t="s">
        <v>91</v>
      </c>
      <c r="I27" s="56">
        <v>0</v>
      </c>
      <c r="J27" s="56">
        <f>J28+J34</f>
        <v>16355000</v>
      </c>
      <c r="K27" s="56">
        <f>L27*25</f>
        <v>100</v>
      </c>
      <c r="L27" s="56">
        <v>4</v>
      </c>
      <c r="M27" s="56" t="s">
        <v>91</v>
      </c>
      <c r="N27" s="56">
        <v>0</v>
      </c>
      <c r="O27" s="56">
        <f>O28+O34</f>
        <v>32710000</v>
      </c>
      <c r="P27" s="56">
        <f>Q27*25</f>
        <v>100</v>
      </c>
      <c r="Q27" s="56">
        <v>4</v>
      </c>
      <c r="R27" s="56" t="s">
        <v>91</v>
      </c>
      <c r="S27" s="56">
        <v>0</v>
      </c>
      <c r="T27" s="56">
        <f>T28+T34</f>
        <v>32710000</v>
      </c>
      <c r="U27" s="56">
        <f>V27*25</f>
        <v>100</v>
      </c>
      <c r="V27" s="56">
        <v>4</v>
      </c>
      <c r="W27" s="56" t="s">
        <v>91</v>
      </c>
      <c r="X27" s="56">
        <v>0</v>
      </c>
      <c r="Y27" s="56">
        <f>Y28+Y34</f>
        <v>32710000</v>
      </c>
      <c r="Z27" s="56">
        <f>AA27*25</f>
        <v>100</v>
      </c>
      <c r="AA27" s="56">
        <v>4</v>
      </c>
      <c r="AB27" s="56" t="s">
        <v>91</v>
      </c>
      <c r="AC27" s="56">
        <v>0</v>
      </c>
      <c r="AD27" s="56">
        <f>AD28+AD34</f>
        <v>32710000</v>
      </c>
      <c r="AE27" s="56">
        <f>AF27*25</f>
        <v>100</v>
      </c>
      <c r="AF27" s="56">
        <v>4</v>
      </c>
      <c r="AG27" s="56" t="s">
        <v>91</v>
      </c>
      <c r="AH27" s="56">
        <v>0</v>
      </c>
      <c r="AI27" s="56">
        <f>AI28+AI34</f>
        <v>32710000</v>
      </c>
      <c r="AJ27" s="56">
        <f>AK27*25</f>
        <v>100</v>
      </c>
      <c r="AK27" s="56">
        <v>4</v>
      </c>
      <c r="AL27" s="56" t="s">
        <v>91</v>
      </c>
      <c r="AM27" s="56">
        <v>0</v>
      </c>
      <c r="AN27" s="56">
        <f>AN28+AN34</f>
        <v>32710000</v>
      </c>
      <c r="AO27" s="56">
        <f>AP27*25</f>
        <v>100</v>
      </c>
      <c r="AP27" s="56">
        <v>4</v>
      </c>
      <c r="AQ27" s="56" t="s">
        <v>91</v>
      </c>
      <c r="AR27" s="56">
        <v>0</v>
      </c>
      <c r="AS27" s="56">
        <f>AS28+AS34</f>
        <v>32710000</v>
      </c>
      <c r="AT27" s="56">
        <f>AU27*25</f>
        <v>100</v>
      </c>
      <c r="AU27" s="56">
        <v>4</v>
      </c>
      <c r="AV27" s="56" t="s">
        <v>91</v>
      </c>
      <c r="AW27" s="56">
        <v>0</v>
      </c>
      <c r="AX27" s="56">
        <f>AX28+AX34</f>
        <v>32710000</v>
      </c>
      <c r="AY27" s="56">
        <f>AZ27*25</f>
        <v>75</v>
      </c>
      <c r="AZ27" s="56">
        <v>3</v>
      </c>
      <c r="BA27" s="56" t="s">
        <v>91</v>
      </c>
      <c r="BB27" s="56">
        <v>0</v>
      </c>
      <c r="BC27" s="56">
        <f>BC28+BC34</f>
        <v>24532500</v>
      </c>
      <c r="BD27" s="56">
        <f>BE27*25</f>
        <v>50</v>
      </c>
      <c r="BE27" s="56">
        <v>2</v>
      </c>
      <c r="BF27" s="56" t="s">
        <v>91</v>
      </c>
      <c r="BG27" s="56">
        <v>0</v>
      </c>
      <c r="BH27" s="56">
        <f>BH28+BH34</f>
        <v>16355000</v>
      </c>
      <c r="BI27" s="56">
        <f>BJ27*25</f>
        <v>25</v>
      </c>
      <c r="BJ27" s="56">
        <v>1</v>
      </c>
      <c r="BK27" s="56" t="s">
        <v>91</v>
      </c>
      <c r="BL27" s="56">
        <v>0</v>
      </c>
      <c r="BM27" s="56">
        <f>BM28+BM34</f>
        <v>8177500</v>
      </c>
      <c r="BN27" s="51"/>
      <c r="BO27" s="66"/>
      <c r="BP27" s="66"/>
      <c r="BQ27" s="50">
        <f>+F27+K27+P27+U27+Z27+AE27+AJ27+AO27+AT27+AY27+BD27+BI27</f>
        <v>1000</v>
      </c>
      <c r="BR27" s="50">
        <f>+G27+L27+Q27+V27+AA27+AF27+AK27+AP27+AU27+AZ27+BE27+BJ27</f>
        <v>40</v>
      </c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</row>
    <row r="28" spans="1:84" ht="15" customHeight="1" x14ac:dyDescent="0.3">
      <c r="A28" s="57"/>
      <c r="B28" s="57"/>
      <c r="C28" s="57"/>
      <c r="D28" s="57" t="s">
        <v>92</v>
      </c>
      <c r="E28" s="57" t="s">
        <v>19</v>
      </c>
      <c r="F28" s="57"/>
      <c r="G28" s="57">
        <v>0</v>
      </c>
      <c r="H28" s="57" t="s">
        <v>82</v>
      </c>
      <c r="I28" s="57">
        <v>0</v>
      </c>
      <c r="J28" s="57">
        <f>SUM(J29:J33)</f>
        <v>2655000</v>
      </c>
      <c r="K28" s="57"/>
      <c r="L28" s="57">
        <v>0</v>
      </c>
      <c r="M28" s="57" t="s">
        <v>82</v>
      </c>
      <c r="N28" s="57">
        <v>0</v>
      </c>
      <c r="O28" s="57">
        <f>SUM(O29:O33)</f>
        <v>5310000</v>
      </c>
      <c r="P28" s="57"/>
      <c r="Q28" s="57">
        <v>0</v>
      </c>
      <c r="R28" s="57" t="s">
        <v>82</v>
      </c>
      <c r="S28" s="57">
        <v>0</v>
      </c>
      <c r="T28" s="57">
        <f>SUM(T29:T33)</f>
        <v>5310000</v>
      </c>
      <c r="U28" s="57"/>
      <c r="V28" s="57">
        <v>0</v>
      </c>
      <c r="W28" s="57" t="s">
        <v>82</v>
      </c>
      <c r="X28" s="57">
        <v>0</v>
      </c>
      <c r="Y28" s="57">
        <f>SUM(Y29:Y33)</f>
        <v>5310000</v>
      </c>
      <c r="Z28" s="57"/>
      <c r="AA28" s="57">
        <v>0</v>
      </c>
      <c r="AB28" s="57" t="s">
        <v>82</v>
      </c>
      <c r="AC28" s="57">
        <v>0</v>
      </c>
      <c r="AD28" s="57">
        <f>SUM(AD29:AD33)</f>
        <v>5310000</v>
      </c>
      <c r="AE28" s="57"/>
      <c r="AF28" s="57">
        <v>0</v>
      </c>
      <c r="AG28" s="57" t="s">
        <v>82</v>
      </c>
      <c r="AH28" s="57">
        <v>0</v>
      </c>
      <c r="AI28" s="57">
        <f>SUM(AI29:AI33)</f>
        <v>5310000</v>
      </c>
      <c r="AJ28" s="57"/>
      <c r="AK28" s="57">
        <v>0</v>
      </c>
      <c r="AL28" s="57" t="s">
        <v>82</v>
      </c>
      <c r="AM28" s="57">
        <v>0</v>
      </c>
      <c r="AN28" s="57">
        <f>SUM(AN29:AN33)</f>
        <v>5310000</v>
      </c>
      <c r="AO28" s="57"/>
      <c r="AP28" s="57">
        <v>0</v>
      </c>
      <c r="AQ28" s="57" t="s">
        <v>82</v>
      </c>
      <c r="AR28" s="57">
        <v>0</v>
      </c>
      <c r="AS28" s="57">
        <f>SUM(AS29:AS33)</f>
        <v>5310000</v>
      </c>
      <c r="AT28" s="57"/>
      <c r="AU28" s="57">
        <v>0</v>
      </c>
      <c r="AV28" s="57" t="s">
        <v>82</v>
      </c>
      <c r="AW28" s="57">
        <v>0</v>
      </c>
      <c r="AX28" s="57">
        <f>SUM(AX29:AX33)</f>
        <v>5310000</v>
      </c>
      <c r="AY28" s="57"/>
      <c r="AZ28" s="57">
        <v>0</v>
      </c>
      <c r="BA28" s="57" t="s">
        <v>82</v>
      </c>
      <c r="BB28" s="57">
        <v>0</v>
      </c>
      <c r="BC28" s="57">
        <f>SUM(BC29:BC33)</f>
        <v>3982500</v>
      </c>
      <c r="BD28" s="57"/>
      <c r="BE28" s="57">
        <v>0</v>
      </c>
      <c r="BF28" s="57" t="s">
        <v>82</v>
      </c>
      <c r="BG28" s="57">
        <v>0</v>
      </c>
      <c r="BH28" s="57">
        <f>SUM(BH29:BH33)</f>
        <v>2655000</v>
      </c>
      <c r="BI28" s="57"/>
      <c r="BJ28" s="57">
        <v>0</v>
      </c>
      <c r="BK28" s="57" t="s">
        <v>82</v>
      </c>
      <c r="BL28" s="57">
        <v>0</v>
      </c>
      <c r="BM28" s="57">
        <f>SUM(BM29:BM33)</f>
        <v>1327500</v>
      </c>
      <c r="BO28" s="67"/>
      <c r="BP28" s="67"/>
    </row>
    <row r="29" spans="1:84" ht="15" customHeight="1" x14ac:dyDescent="0.3">
      <c r="A29" s="57"/>
      <c r="B29" s="57"/>
      <c r="C29" s="57"/>
      <c r="D29" s="57" t="s">
        <v>82</v>
      </c>
      <c r="E29" s="57" t="s">
        <v>20</v>
      </c>
      <c r="F29" s="57"/>
      <c r="G29" s="57">
        <f>5*G27</f>
        <v>10</v>
      </c>
      <c r="H29" s="57" t="s">
        <v>93</v>
      </c>
      <c r="I29" s="57">
        <v>150000</v>
      </c>
      <c r="J29" s="57">
        <f>G29*I29</f>
        <v>1500000</v>
      </c>
      <c r="K29" s="57"/>
      <c r="L29" s="57">
        <f>5*L27</f>
        <v>20</v>
      </c>
      <c r="M29" s="57" t="s">
        <v>93</v>
      </c>
      <c r="N29" s="57">
        <v>150000</v>
      </c>
      <c r="O29" s="57">
        <f>L29*N29</f>
        <v>3000000</v>
      </c>
      <c r="P29" s="57"/>
      <c r="Q29" s="57">
        <f>5*Q27</f>
        <v>20</v>
      </c>
      <c r="R29" s="57" t="s">
        <v>93</v>
      </c>
      <c r="S29" s="57">
        <v>150000</v>
      </c>
      <c r="T29" s="57">
        <f>Q29*S29</f>
        <v>3000000</v>
      </c>
      <c r="U29" s="57"/>
      <c r="V29" s="57">
        <f>5*V27</f>
        <v>20</v>
      </c>
      <c r="W29" s="57" t="s">
        <v>93</v>
      </c>
      <c r="X29" s="57">
        <v>150000</v>
      </c>
      <c r="Y29" s="57">
        <f>V29*X29</f>
        <v>3000000</v>
      </c>
      <c r="Z29" s="57"/>
      <c r="AA29" s="57">
        <f>5*AA27</f>
        <v>20</v>
      </c>
      <c r="AB29" s="57" t="s">
        <v>93</v>
      </c>
      <c r="AC29" s="57">
        <v>150000</v>
      </c>
      <c r="AD29" s="57">
        <f>AA29*AC29</f>
        <v>3000000</v>
      </c>
      <c r="AE29" s="57"/>
      <c r="AF29" s="57">
        <f>5*AF27</f>
        <v>20</v>
      </c>
      <c r="AG29" s="57" t="s">
        <v>93</v>
      </c>
      <c r="AH29" s="57">
        <v>150000</v>
      </c>
      <c r="AI29" s="57">
        <f>AF29*AH29</f>
        <v>3000000</v>
      </c>
      <c r="AJ29" s="57"/>
      <c r="AK29" s="57">
        <f>5*AK27</f>
        <v>20</v>
      </c>
      <c r="AL29" s="57" t="s">
        <v>93</v>
      </c>
      <c r="AM29" s="57">
        <v>150000</v>
      </c>
      <c r="AN29" s="57">
        <f>AK29*AM29</f>
        <v>3000000</v>
      </c>
      <c r="AO29" s="57"/>
      <c r="AP29" s="57">
        <f>5*AP27</f>
        <v>20</v>
      </c>
      <c r="AQ29" s="57" t="s">
        <v>93</v>
      </c>
      <c r="AR29" s="57">
        <v>150000</v>
      </c>
      <c r="AS29" s="57">
        <f>AP29*AR29</f>
        <v>3000000</v>
      </c>
      <c r="AT29" s="57"/>
      <c r="AU29" s="57">
        <f>5*AU27</f>
        <v>20</v>
      </c>
      <c r="AV29" s="57" t="s">
        <v>93</v>
      </c>
      <c r="AW29" s="57">
        <v>150000</v>
      </c>
      <c r="AX29" s="57">
        <f>AU29*AW29</f>
        <v>3000000</v>
      </c>
      <c r="AY29" s="57"/>
      <c r="AZ29" s="57">
        <f>5*AZ27</f>
        <v>15</v>
      </c>
      <c r="BA29" s="57" t="s">
        <v>93</v>
      </c>
      <c r="BB29" s="57">
        <v>150000</v>
      </c>
      <c r="BC29" s="57">
        <f>AZ29*BB29</f>
        <v>2250000</v>
      </c>
      <c r="BD29" s="57"/>
      <c r="BE29" s="57">
        <f>5*BE27</f>
        <v>10</v>
      </c>
      <c r="BF29" s="57" t="s">
        <v>93</v>
      </c>
      <c r="BG29" s="57">
        <v>150000</v>
      </c>
      <c r="BH29" s="57">
        <f>BE29*BG29</f>
        <v>1500000</v>
      </c>
      <c r="BI29" s="57"/>
      <c r="BJ29" s="57">
        <f>5*BJ27</f>
        <v>5</v>
      </c>
      <c r="BK29" s="57" t="s">
        <v>93</v>
      </c>
      <c r="BL29" s="57">
        <v>150000</v>
      </c>
      <c r="BM29" s="57">
        <f>BJ29*BL29</f>
        <v>750000</v>
      </c>
      <c r="BO29" s="67"/>
      <c r="BP29" s="67"/>
    </row>
    <row r="30" spans="1:84" ht="15" customHeight="1" x14ac:dyDescent="0.3">
      <c r="A30" s="57"/>
      <c r="B30" s="57"/>
      <c r="C30" s="57"/>
      <c r="D30" s="57" t="s">
        <v>82</v>
      </c>
      <c r="E30" s="57" t="s">
        <v>22</v>
      </c>
      <c r="F30" s="57"/>
      <c r="G30" s="57">
        <f>G27</f>
        <v>2</v>
      </c>
      <c r="H30" s="57" t="s">
        <v>94</v>
      </c>
      <c r="I30" s="57">
        <v>0</v>
      </c>
      <c r="J30" s="57">
        <f>G30*I30</f>
        <v>0</v>
      </c>
      <c r="K30" s="57"/>
      <c r="L30" s="57">
        <f>L27</f>
        <v>4</v>
      </c>
      <c r="M30" s="57" t="s">
        <v>94</v>
      </c>
      <c r="N30" s="57">
        <v>0</v>
      </c>
      <c r="O30" s="57">
        <f>L30*N30</f>
        <v>0</v>
      </c>
      <c r="P30" s="57"/>
      <c r="Q30" s="57">
        <f>Q27</f>
        <v>4</v>
      </c>
      <c r="R30" s="57" t="s">
        <v>94</v>
      </c>
      <c r="S30" s="57">
        <v>0</v>
      </c>
      <c r="T30" s="57">
        <f>Q30*S30</f>
        <v>0</v>
      </c>
      <c r="U30" s="57"/>
      <c r="V30" s="57">
        <f>V27</f>
        <v>4</v>
      </c>
      <c r="W30" s="57" t="s">
        <v>94</v>
      </c>
      <c r="X30" s="57">
        <v>0</v>
      </c>
      <c r="Y30" s="57">
        <f>V30*X30</f>
        <v>0</v>
      </c>
      <c r="Z30" s="57"/>
      <c r="AA30" s="57">
        <f>AA27</f>
        <v>4</v>
      </c>
      <c r="AB30" s="57" t="s">
        <v>94</v>
      </c>
      <c r="AC30" s="57">
        <v>0</v>
      </c>
      <c r="AD30" s="57">
        <f>AA30*AC30</f>
        <v>0</v>
      </c>
      <c r="AE30" s="57"/>
      <c r="AF30" s="57">
        <f>AF27</f>
        <v>4</v>
      </c>
      <c r="AG30" s="57" t="s">
        <v>94</v>
      </c>
      <c r="AH30" s="57">
        <v>0</v>
      </c>
      <c r="AI30" s="57">
        <f>AF30*AH30</f>
        <v>0</v>
      </c>
      <c r="AJ30" s="57"/>
      <c r="AK30" s="57">
        <f>AK27</f>
        <v>4</v>
      </c>
      <c r="AL30" s="57" t="s">
        <v>94</v>
      </c>
      <c r="AM30" s="57">
        <v>0</v>
      </c>
      <c r="AN30" s="57">
        <f>AK30*AM30</f>
        <v>0</v>
      </c>
      <c r="AO30" s="57"/>
      <c r="AP30" s="57">
        <f>AP27</f>
        <v>4</v>
      </c>
      <c r="AQ30" s="57" t="s">
        <v>94</v>
      </c>
      <c r="AR30" s="57">
        <v>0</v>
      </c>
      <c r="AS30" s="57">
        <f>AP30*AR30</f>
        <v>0</v>
      </c>
      <c r="AT30" s="57"/>
      <c r="AU30" s="57">
        <f>AU27</f>
        <v>4</v>
      </c>
      <c r="AV30" s="57" t="s">
        <v>94</v>
      </c>
      <c r="AW30" s="57">
        <v>0</v>
      </c>
      <c r="AX30" s="57">
        <f>AU30*AW30</f>
        <v>0</v>
      </c>
      <c r="AY30" s="57"/>
      <c r="AZ30" s="57">
        <f>AZ27</f>
        <v>3</v>
      </c>
      <c r="BA30" s="57" t="s">
        <v>94</v>
      </c>
      <c r="BB30" s="57">
        <v>0</v>
      </c>
      <c r="BC30" s="57">
        <f>AZ30*BB30</f>
        <v>0</v>
      </c>
      <c r="BD30" s="57"/>
      <c r="BE30" s="57">
        <f>BE27</f>
        <v>2</v>
      </c>
      <c r="BF30" s="57" t="s">
        <v>94</v>
      </c>
      <c r="BG30" s="57">
        <v>0</v>
      </c>
      <c r="BH30" s="57">
        <f>BE30*BG30</f>
        <v>0</v>
      </c>
      <c r="BI30" s="57"/>
      <c r="BJ30" s="57">
        <f>BJ27</f>
        <v>1</v>
      </c>
      <c r="BK30" s="57" t="s">
        <v>94</v>
      </c>
      <c r="BL30" s="57">
        <v>0</v>
      </c>
      <c r="BM30" s="57">
        <f>BJ30*BL30</f>
        <v>0</v>
      </c>
      <c r="BO30" s="67"/>
      <c r="BP30" s="67"/>
    </row>
    <row r="31" spans="1:84" ht="15" customHeight="1" x14ac:dyDescent="0.3">
      <c r="A31" s="57"/>
      <c r="B31" s="57"/>
      <c r="C31" s="57"/>
      <c r="D31" s="57" t="s">
        <v>82</v>
      </c>
      <c r="E31" s="57" t="s">
        <v>23</v>
      </c>
      <c r="F31" s="57"/>
      <c r="G31" s="57">
        <f>1*G27</f>
        <v>2</v>
      </c>
      <c r="H31" s="57" t="s">
        <v>95</v>
      </c>
      <c r="I31" s="57">
        <v>190000</v>
      </c>
      <c r="J31" s="57">
        <f>G31*I31</f>
        <v>380000</v>
      </c>
      <c r="K31" s="57"/>
      <c r="L31" s="57">
        <f>1*L27</f>
        <v>4</v>
      </c>
      <c r="M31" s="57" t="s">
        <v>95</v>
      </c>
      <c r="N31" s="57">
        <v>190000</v>
      </c>
      <c r="O31" s="57">
        <f>L31*N31</f>
        <v>760000</v>
      </c>
      <c r="P31" s="57"/>
      <c r="Q31" s="57">
        <f>1*Q27</f>
        <v>4</v>
      </c>
      <c r="R31" s="57" t="s">
        <v>95</v>
      </c>
      <c r="S31" s="57">
        <v>190000</v>
      </c>
      <c r="T31" s="57">
        <f>Q31*S31</f>
        <v>760000</v>
      </c>
      <c r="U31" s="57"/>
      <c r="V31" s="57">
        <f>1*V27</f>
        <v>4</v>
      </c>
      <c r="W31" s="57" t="s">
        <v>95</v>
      </c>
      <c r="X31" s="57">
        <v>190000</v>
      </c>
      <c r="Y31" s="57">
        <f>V31*X31</f>
        <v>760000</v>
      </c>
      <c r="Z31" s="57"/>
      <c r="AA31" s="57">
        <f>1*AA27</f>
        <v>4</v>
      </c>
      <c r="AB31" s="57" t="s">
        <v>95</v>
      </c>
      <c r="AC31" s="57">
        <v>190000</v>
      </c>
      <c r="AD31" s="57">
        <f>AA31*AC31</f>
        <v>760000</v>
      </c>
      <c r="AE31" s="57"/>
      <c r="AF31" s="57">
        <f>1*AF27</f>
        <v>4</v>
      </c>
      <c r="AG31" s="57" t="s">
        <v>95</v>
      </c>
      <c r="AH31" s="57">
        <v>190000</v>
      </c>
      <c r="AI31" s="57">
        <f>AF31*AH31</f>
        <v>760000</v>
      </c>
      <c r="AJ31" s="57"/>
      <c r="AK31" s="57">
        <f>1*AK27</f>
        <v>4</v>
      </c>
      <c r="AL31" s="57" t="s">
        <v>95</v>
      </c>
      <c r="AM31" s="57">
        <v>190000</v>
      </c>
      <c r="AN31" s="57">
        <f>AK31*AM31</f>
        <v>760000</v>
      </c>
      <c r="AO31" s="57"/>
      <c r="AP31" s="57">
        <f>1*AP27</f>
        <v>4</v>
      </c>
      <c r="AQ31" s="57" t="s">
        <v>95</v>
      </c>
      <c r="AR31" s="57">
        <v>190000</v>
      </c>
      <c r="AS31" s="57">
        <f>AP31*AR31</f>
        <v>760000</v>
      </c>
      <c r="AT31" s="57"/>
      <c r="AU31" s="57">
        <f>1*AU27</f>
        <v>4</v>
      </c>
      <c r="AV31" s="57" t="s">
        <v>95</v>
      </c>
      <c r="AW31" s="57">
        <v>190000</v>
      </c>
      <c r="AX31" s="57">
        <f>AU31*AW31</f>
        <v>760000</v>
      </c>
      <c r="AY31" s="57"/>
      <c r="AZ31" s="57">
        <f>1*AZ27</f>
        <v>3</v>
      </c>
      <c r="BA31" s="57" t="s">
        <v>95</v>
      </c>
      <c r="BB31" s="57">
        <v>190000</v>
      </c>
      <c r="BC31" s="57">
        <f>AZ31*BB31</f>
        <v>570000</v>
      </c>
      <c r="BD31" s="57"/>
      <c r="BE31" s="57">
        <f>1*BE27</f>
        <v>2</v>
      </c>
      <c r="BF31" s="57" t="s">
        <v>95</v>
      </c>
      <c r="BG31" s="57">
        <v>190000</v>
      </c>
      <c r="BH31" s="57">
        <f>BE31*BG31</f>
        <v>380000</v>
      </c>
      <c r="BI31" s="57"/>
      <c r="BJ31" s="57">
        <f>1*BJ27</f>
        <v>1</v>
      </c>
      <c r="BK31" s="57" t="s">
        <v>95</v>
      </c>
      <c r="BL31" s="57">
        <v>190000</v>
      </c>
      <c r="BM31" s="57">
        <f>BJ31*BL31</f>
        <v>190000</v>
      </c>
      <c r="BO31" s="67"/>
      <c r="BP31" s="67"/>
    </row>
    <row r="32" spans="1:84" ht="15" customHeight="1" x14ac:dyDescent="0.3">
      <c r="A32" s="57"/>
      <c r="B32" s="57"/>
      <c r="C32" s="57"/>
      <c r="D32" s="57" t="s">
        <v>82</v>
      </c>
      <c r="E32" s="57" t="s">
        <v>24</v>
      </c>
      <c r="F32" s="57"/>
      <c r="G32" s="57">
        <f>2*G27</f>
        <v>4</v>
      </c>
      <c r="H32" s="57" t="s">
        <v>96</v>
      </c>
      <c r="I32" s="57">
        <v>100000</v>
      </c>
      <c r="J32" s="57">
        <f>G32*I32</f>
        <v>400000</v>
      </c>
      <c r="K32" s="57"/>
      <c r="L32" s="57">
        <f>2*L27</f>
        <v>8</v>
      </c>
      <c r="M32" s="57" t="s">
        <v>96</v>
      </c>
      <c r="N32" s="57">
        <v>100000</v>
      </c>
      <c r="O32" s="57">
        <f>L32*N32</f>
        <v>800000</v>
      </c>
      <c r="P32" s="57"/>
      <c r="Q32" s="57">
        <f>2*Q27</f>
        <v>8</v>
      </c>
      <c r="R32" s="57" t="s">
        <v>96</v>
      </c>
      <c r="S32" s="57">
        <v>100000</v>
      </c>
      <c r="T32" s="57">
        <f>Q32*S32</f>
        <v>800000</v>
      </c>
      <c r="U32" s="57"/>
      <c r="V32" s="57">
        <f>2*V27</f>
        <v>8</v>
      </c>
      <c r="W32" s="57" t="s">
        <v>96</v>
      </c>
      <c r="X32" s="57">
        <v>100000</v>
      </c>
      <c r="Y32" s="57">
        <f>V32*X32</f>
        <v>800000</v>
      </c>
      <c r="Z32" s="57"/>
      <c r="AA32" s="57">
        <f>2*AA27</f>
        <v>8</v>
      </c>
      <c r="AB32" s="57" t="s">
        <v>96</v>
      </c>
      <c r="AC32" s="57">
        <v>100000</v>
      </c>
      <c r="AD32" s="57">
        <f>AA32*AC32</f>
        <v>800000</v>
      </c>
      <c r="AE32" s="57"/>
      <c r="AF32" s="57">
        <f>2*AF27</f>
        <v>8</v>
      </c>
      <c r="AG32" s="57" t="s">
        <v>96</v>
      </c>
      <c r="AH32" s="57">
        <v>100000</v>
      </c>
      <c r="AI32" s="57">
        <f>AF32*AH32</f>
        <v>800000</v>
      </c>
      <c r="AJ32" s="57"/>
      <c r="AK32" s="57">
        <f>2*AK27</f>
        <v>8</v>
      </c>
      <c r="AL32" s="57" t="s">
        <v>96</v>
      </c>
      <c r="AM32" s="57">
        <v>100000</v>
      </c>
      <c r="AN32" s="57">
        <f>AK32*AM32</f>
        <v>800000</v>
      </c>
      <c r="AO32" s="57"/>
      <c r="AP32" s="57">
        <f>2*AP27</f>
        <v>8</v>
      </c>
      <c r="AQ32" s="57" t="s">
        <v>96</v>
      </c>
      <c r="AR32" s="57">
        <v>100000</v>
      </c>
      <c r="AS32" s="57">
        <f>AP32*AR32</f>
        <v>800000</v>
      </c>
      <c r="AT32" s="57"/>
      <c r="AU32" s="57">
        <f>2*AU27</f>
        <v>8</v>
      </c>
      <c r="AV32" s="57" t="s">
        <v>96</v>
      </c>
      <c r="AW32" s="57">
        <v>100000</v>
      </c>
      <c r="AX32" s="57">
        <f>AU32*AW32</f>
        <v>800000</v>
      </c>
      <c r="AY32" s="57"/>
      <c r="AZ32" s="57">
        <f>2*AZ27</f>
        <v>6</v>
      </c>
      <c r="BA32" s="57" t="s">
        <v>96</v>
      </c>
      <c r="BB32" s="57">
        <v>100000</v>
      </c>
      <c r="BC32" s="57">
        <f>AZ32*BB32</f>
        <v>600000</v>
      </c>
      <c r="BD32" s="57"/>
      <c r="BE32" s="57">
        <f>2*BE27</f>
        <v>4</v>
      </c>
      <c r="BF32" s="57" t="s">
        <v>96</v>
      </c>
      <c r="BG32" s="57">
        <v>100000</v>
      </c>
      <c r="BH32" s="57">
        <f>BE32*BG32</f>
        <v>400000</v>
      </c>
      <c r="BI32" s="57"/>
      <c r="BJ32" s="57">
        <f>2*BJ27</f>
        <v>2</v>
      </c>
      <c r="BK32" s="57" t="s">
        <v>96</v>
      </c>
      <c r="BL32" s="57">
        <v>100000</v>
      </c>
      <c r="BM32" s="57">
        <f>BJ32*BL32</f>
        <v>200000</v>
      </c>
      <c r="BO32" s="67"/>
      <c r="BP32" s="67"/>
    </row>
    <row r="33" spans="1:84" ht="15" customHeight="1" x14ac:dyDescent="0.3">
      <c r="A33" s="57"/>
      <c r="B33" s="57"/>
      <c r="C33" s="57"/>
      <c r="D33" s="57" t="s">
        <v>82</v>
      </c>
      <c r="E33" s="57" t="s">
        <v>25</v>
      </c>
      <c r="F33" s="57"/>
      <c r="G33" s="57">
        <f>1*F27</f>
        <v>50</v>
      </c>
      <c r="H33" s="57" t="s">
        <v>95</v>
      </c>
      <c r="I33" s="57">
        <v>7500</v>
      </c>
      <c r="J33" s="57">
        <f>G33*I33</f>
        <v>375000</v>
      </c>
      <c r="K33" s="57"/>
      <c r="L33" s="57">
        <f>1*K27</f>
        <v>100</v>
      </c>
      <c r="M33" s="57" t="s">
        <v>95</v>
      </c>
      <c r="N33" s="57">
        <v>7500</v>
      </c>
      <c r="O33" s="57">
        <f>L33*N33</f>
        <v>750000</v>
      </c>
      <c r="P33" s="57"/>
      <c r="Q33" s="57">
        <f>1*P27</f>
        <v>100</v>
      </c>
      <c r="R33" s="57" t="s">
        <v>95</v>
      </c>
      <c r="S33" s="57">
        <v>7500</v>
      </c>
      <c r="T33" s="57">
        <f>Q33*S33</f>
        <v>750000</v>
      </c>
      <c r="U33" s="57"/>
      <c r="V33" s="57">
        <f>1*U27</f>
        <v>100</v>
      </c>
      <c r="W33" s="57" t="s">
        <v>95</v>
      </c>
      <c r="X33" s="57">
        <v>7500</v>
      </c>
      <c r="Y33" s="57">
        <f>V33*X33</f>
        <v>750000</v>
      </c>
      <c r="Z33" s="57"/>
      <c r="AA33" s="57">
        <f>1*Z27</f>
        <v>100</v>
      </c>
      <c r="AB33" s="57" t="s">
        <v>95</v>
      </c>
      <c r="AC33" s="57">
        <v>7500</v>
      </c>
      <c r="AD33" s="57">
        <f>AA33*AC33</f>
        <v>750000</v>
      </c>
      <c r="AE33" s="57"/>
      <c r="AF33" s="57">
        <f>1*AE27</f>
        <v>100</v>
      </c>
      <c r="AG33" s="57" t="s">
        <v>95</v>
      </c>
      <c r="AH33" s="57">
        <v>7500</v>
      </c>
      <c r="AI33" s="57">
        <f>AF33*AH33</f>
        <v>750000</v>
      </c>
      <c r="AJ33" s="57"/>
      <c r="AK33" s="57">
        <f>1*AJ27</f>
        <v>100</v>
      </c>
      <c r="AL33" s="57" t="s">
        <v>95</v>
      </c>
      <c r="AM33" s="57">
        <v>7500</v>
      </c>
      <c r="AN33" s="57">
        <f>AK33*AM33</f>
        <v>750000</v>
      </c>
      <c r="AO33" s="57"/>
      <c r="AP33" s="57">
        <f>1*AO27</f>
        <v>100</v>
      </c>
      <c r="AQ33" s="57" t="s">
        <v>95</v>
      </c>
      <c r="AR33" s="57">
        <v>7500</v>
      </c>
      <c r="AS33" s="57">
        <f>AP33*AR33</f>
        <v>750000</v>
      </c>
      <c r="AT33" s="57"/>
      <c r="AU33" s="57">
        <f>1*AT27</f>
        <v>100</v>
      </c>
      <c r="AV33" s="57" t="s">
        <v>95</v>
      </c>
      <c r="AW33" s="57">
        <v>7500</v>
      </c>
      <c r="AX33" s="57">
        <f>AU33*AW33</f>
        <v>750000</v>
      </c>
      <c r="AY33" s="57"/>
      <c r="AZ33" s="57">
        <f>1*AY27</f>
        <v>75</v>
      </c>
      <c r="BA33" s="57" t="s">
        <v>95</v>
      </c>
      <c r="BB33" s="57">
        <v>7500</v>
      </c>
      <c r="BC33" s="57">
        <f>AZ33*BB33</f>
        <v>562500</v>
      </c>
      <c r="BD33" s="57"/>
      <c r="BE33" s="57">
        <f>1*BD27</f>
        <v>50</v>
      </c>
      <c r="BF33" s="57" t="s">
        <v>95</v>
      </c>
      <c r="BG33" s="57">
        <v>7500</v>
      </c>
      <c r="BH33" s="57">
        <f>BE33*BG33</f>
        <v>375000</v>
      </c>
      <c r="BI33" s="57"/>
      <c r="BJ33" s="57">
        <f>1*BI27</f>
        <v>25</v>
      </c>
      <c r="BK33" s="57" t="s">
        <v>95</v>
      </c>
      <c r="BL33" s="57">
        <v>7500</v>
      </c>
      <c r="BM33" s="57">
        <f>BJ33*BL33</f>
        <v>187500</v>
      </c>
      <c r="BO33" s="67"/>
      <c r="BP33" s="67"/>
    </row>
    <row r="34" spans="1:84" ht="15" customHeight="1" x14ac:dyDescent="0.3">
      <c r="A34" s="57"/>
      <c r="B34" s="57"/>
      <c r="C34" s="57"/>
      <c r="D34" s="57" t="s">
        <v>97</v>
      </c>
      <c r="E34" s="57" t="s">
        <v>26</v>
      </c>
      <c r="F34" s="57"/>
      <c r="G34" s="57">
        <v>0</v>
      </c>
      <c r="H34" s="57" t="s">
        <v>82</v>
      </c>
      <c r="I34" s="57">
        <v>0</v>
      </c>
      <c r="J34" s="57">
        <f>SUM(J35:J38)</f>
        <v>13700000</v>
      </c>
      <c r="K34" s="57"/>
      <c r="L34" s="57">
        <v>0</v>
      </c>
      <c r="M34" s="57" t="s">
        <v>82</v>
      </c>
      <c r="N34" s="57">
        <v>0</v>
      </c>
      <c r="O34" s="57">
        <f>SUM(O35:O38)</f>
        <v>27400000</v>
      </c>
      <c r="P34" s="57"/>
      <c r="Q34" s="57">
        <v>0</v>
      </c>
      <c r="R34" s="57" t="s">
        <v>82</v>
      </c>
      <c r="S34" s="57">
        <v>0</v>
      </c>
      <c r="T34" s="57">
        <f>SUM(T35:T38)</f>
        <v>27400000</v>
      </c>
      <c r="U34" s="57"/>
      <c r="V34" s="57">
        <v>0</v>
      </c>
      <c r="W34" s="57" t="s">
        <v>82</v>
      </c>
      <c r="X34" s="57">
        <v>0</v>
      </c>
      <c r="Y34" s="57">
        <f>SUM(Y35:Y38)</f>
        <v>27400000</v>
      </c>
      <c r="Z34" s="57"/>
      <c r="AA34" s="57">
        <v>0</v>
      </c>
      <c r="AB34" s="57" t="s">
        <v>82</v>
      </c>
      <c r="AC34" s="57">
        <v>0</v>
      </c>
      <c r="AD34" s="57">
        <f>SUM(AD35:AD38)</f>
        <v>27400000</v>
      </c>
      <c r="AE34" s="57"/>
      <c r="AF34" s="57">
        <v>0</v>
      </c>
      <c r="AG34" s="57" t="s">
        <v>82</v>
      </c>
      <c r="AH34" s="57">
        <v>0</v>
      </c>
      <c r="AI34" s="57">
        <f>SUM(AI35:AI38)</f>
        <v>27400000</v>
      </c>
      <c r="AJ34" s="57"/>
      <c r="AK34" s="57">
        <v>0</v>
      </c>
      <c r="AL34" s="57" t="s">
        <v>82</v>
      </c>
      <c r="AM34" s="57">
        <v>0</v>
      </c>
      <c r="AN34" s="57">
        <f>SUM(AN35:AN38)</f>
        <v>27400000</v>
      </c>
      <c r="AO34" s="57"/>
      <c r="AP34" s="57">
        <v>0</v>
      </c>
      <c r="AQ34" s="57" t="s">
        <v>82</v>
      </c>
      <c r="AR34" s="57">
        <v>0</v>
      </c>
      <c r="AS34" s="57">
        <f>SUM(AS35:AS38)</f>
        <v>27400000</v>
      </c>
      <c r="AT34" s="57"/>
      <c r="AU34" s="57">
        <v>0</v>
      </c>
      <c r="AV34" s="57" t="s">
        <v>82</v>
      </c>
      <c r="AW34" s="57">
        <v>0</v>
      </c>
      <c r="AX34" s="57">
        <f>SUM(AX35:AX38)</f>
        <v>27400000</v>
      </c>
      <c r="AY34" s="57"/>
      <c r="AZ34" s="57">
        <v>0</v>
      </c>
      <c r="BA34" s="57" t="s">
        <v>82</v>
      </c>
      <c r="BB34" s="57">
        <v>0</v>
      </c>
      <c r="BC34" s="57">
        <f>SUM(BC35:BC38)</f>
        <v>20550000</v>
      </c>
      <c r="BD34" s="57"/>
      <c r="BE34" s="57">
        <v>0</v>
      </c>
      <c r="BF34" s="57" t="s">
        <v>82</v>
      </c>
      <c r="BG34" s="57">
        <v>0</v>
      </c>
      <c r="BH34" s="57">
        <f>SUM(BH35:BH38)</f>
        <v>13700000</v>
      </c>
      <c r="BI34" s="57"/>
      <c r="BJ34" s="57">
        <v>0</v>
      </c>
      <c r="BK34" s="57" t="s">
        <v>82</v>
      </c>
      <c r="BL34" s="57">
        <v>0</v>
      </c>
      <c r="BM34" s="57">
        <f>SUM(BM35:BM38)</f>
        <v>6850000</v>
      </c>
      <c r="BO34" s="67"/>
      <c r="BP34" s="67"/>
    </row>
    <row r="35" spans="1:84" ht="15" customHeight="1" x14ac:dyDescent="0.3">
      <c r="A35" s="57"/>
      <c r="B35" s="57"/>
      <c r="C35" s="57"/>
      <c r="D35" s="57" t="s">
        <v>82</v>
      </c>
      <c r="E35" s="58" t="s">
        <v>28</v>
      </c>
      <c r="F35" s="57"/>
      <c r="G35" s="57">
        <f>F27</f>
        <v>50</v>
      </c>
      <c r="H35" s="57" t="s">
        <v>95</v>
      </c>
      <c r="I35" s="57">
        <f>25000+100000</f>
        <v>125000</v>
      </c>
      <c r="J35" s="57">
        <f>G35*I35</f>
        <v>6250000</v>
      </c>
      <c r="K35" s="57"/>
      <c r="L35" s="57">
        <f>K27</f>
        <v>100</v>
      </c>
      <c r="M35" s="57" t="s">
        <v>95</v>
      </c>
      <c r="N35" s="57">
        <f>25000+100000</f>
        <v>125000</v>
      </c>
      <c r="O35" s="57">
        <f>L35*N35</f>
        <v>12500000</v>
      </c>
      <c r="P35" s="57"/>
      <c r="Q35" s="57">
        <f>P27</f>
        <v>100</v>
      </c>
      <c r="R35" s="57" t="s">
        <v>95</v>
      </c>
      <c r="S35" s="57">
        <f>25000+100000</f>
        <v>125000</v>
      </c>
      <c r="T35" s="57">
        <f>Q35*S35</f>
        <v>12500000</v>
      </c>
      <c r="U35" s="57"/>
      <c r="V35" s="57">
        <f>U27</f>
        <v>100</v>
      </c>
      <c r="W35" s="57" t="s">
        <v>95</v>
      </c>
      <c r="X35" s="57">
        <f>25000+100000</f>
        <v>125000</v>
      </c>
      <c r="Y35" s="57">
        <f>V35*X35</f>
        <v>12500000</v>
      </c>
      <c r="Z35" s="57"/>
      <c r="AA35" s="57">
        <f>Z27</f>
        <v>100</v>
      </c>
      <c r="AB35" s="57" t="s">
        <v>95</v>
      </c>
      <c r="AC35" s="57">
        <f>25000+100000</f>
        <v>125000</v>
      </c>
      <c r="AD35" s="57">
        <f>AA35*AC35</f>
        <v>12500000</v>
      </c>
      <c r="AE35" s="57"/>
      <c r="AF35" s="57">
        <f>AE27</f>
        <v>100</v>
      </c>
      <c r="AG35" s="57" t="s">
        <v>95</v>
      </c>
      <c r="AH35" s="57">
        <f>25000+100000</f>
        <v>125000</v>
      </c>
      <c r="AI35" s="57">
        <f>AF35*AH35</f>
        <v>12500000</v>
      </c>
      <c r="AJ35" s="57"/>
      <c r="AK35" s="57">
        <f>AJ27</f>
        <v>100</v>
      </c>
      <c r="AL35" s="57" t="s">
        <v>95</v>
      </c>
      <c r="AM35" s="57">
        <f>25000+100000</f>
        <v>125000</v>
      </c>
      <c r="AN35" s="57">
        <f>AK35*AM35</f>
        <v>12500000</v>
      </c>
      <c r="AO35" s="57"/>
      <c r="AP35" s="57">
        <f>AO27</f>
        <v>100</v>
      </c>
      <c r="AQ35" s="57" t="s">
        <v>95</v>
      </c>
      <c r="AR35" s="57">
        <f>25000+100000</f>
        <v>125000</v>
      </c>
      <c r="AS35" s="57">
        <f>AP35*AR35</f>
        <v>12500000</v>
      </c>
      <c r="AT35" s="57"/>
      <c r="AU35" s="57">
        <f>AT27</f>
        <v>100</v>
      </c>
      <c r="AV35" s="57" t="s">
        <v>95</v>
      </c>
      <c r="AW35" s="57">
        <f>25000+100000</f>
        <v>125000</v>
      </c>
      <c r="AX35" s="57">
        <f>AU35*AW35</f>
        <v>12500000</v>
      </c>
      <c r="AY35" s="57"/>
      <c r="AZ35" s="57">
        <f>AY27</f>
        <v>75</v>
      </c>
      <c r="BA35" s="57" t="s">
        <v>95</v>
      </c>
      <c r="BB35" s="57">
        <f>25000+100000</f>
        <v>125000</v>
      </c>
      <c r="BC35" s="57">
        <f>AZ35*BB35</f>
        <v>9375000</v>
      </c>
      <c r="BD35" s="57"/>
      <c r="BE35" s="57">
        <f>BD27</f>
        <v>50</v>
      </c>
      <c r="BF35" s="57" t="s">
        <v>95</v>
      </c>
      <c r="BG35" s="57">
        <f>25000+100000</f>
        <v>125000</v>
      </c>
      <c r="BH35" s="57">
        <f>BE35*BG35</f>
        <v>6250000</v>
      </c>
      <c r="BI35" s="57"/>
      <c r="BJ35" s="57">
        <f>BI27</f>
        <v>25</v>
      </c>
      <c r="BK35" s="57" t="s">
        <v>95</v>
      </c>
      <c r="BL35" s="57">
        <f>25000+100000</f>
        <v>125000</v>
      </c>
      <c r="BM35" s="57">
        <f>BJ35*BL35</f>
        <v>3125000</v>
      </c>
      <c r="BO35" s="67"/>
      <c r="BP35" s="67"/>
    </row>
    <row r="36" spans="1:84" ht="15" customHeight="1" x14ac:dyDescent="0.3">
      <c r="A36" s="57"/>
      <c r="B36" s="57"/>
      <c r="C36" s="57"/>
      <c r="D36" s="57" t="s">
        <v>82</v>
      </c>
      <c r="E36" s="57" t="s">
        <v>29</v>
      </c>
      <c r="F36" s="57"/>
      <c r="G36" s="57">
        <f>F27</f>
        <v>50</v>
      </c>
      <c r="H36" s="57" t="s">
        <v>98</v>
      </c>
      <c r="I36" s="57">
        <v>75000</v>
      </c>
      <c r="J36" s="57">
        <f>G36*I36</f>
        <v>3750000</v>
      </c>
      <c r="K36" s="57"/>
      <c r="L36" s="57">
        <f>K27</f>
        <v>100</v>
      </c>
      <c r="M36" s="57" t="s">
        <v>98</v>
      </c>
      <c r="N36" s="57">
        <v>75000</v>
      </c>
      <c r="O36" s="57">
        <f>L36*N36</f>
        <v>7500000</v>
      </c>
      <c r="P36" s="57"/>
      <c r="Q36" s="57">
        <f>P27</f>
        <v>100</v>
      </c>
      <c r="R36" s="57" t="s">
        <v>98</v>
      </c>
      <c r="S36" s="57">
        <v>75000</v>
      </c>
      <c r="T36" s="57">
        <f>Q36*S36</f>
        <v>7500000</v>
      </c>
      <c r="U36" s="57"/>
      <c r="V36" s="57">
        <f>U27</f>
        <v>100</v>
      </c>
      <c r="W36" s="57" t="s">
        <v>98</v>
      </c>
      <c r="X36" s="57">
        <v>75000</v>
      </c>
      <c r="Y36" s="57">
        <f>V36*X36</f>
        <v>7500000</v>
      </c>
      <c r="Z36" s="57"/>
      <c r="AA36" s="57">
        <f>Z27</f>
        <v>100</v>
      </c>
      <c r="AB36" s="57" t="s">
        <v>98</v>
      </c>
      <c r="AC36" s="57">
        <v>75000</v>
      </c>
      <c r="AD36" s="57">
        <f>AA36*AC36</f>
        <v>7500000</v>
      </c>
      <c r="AE36" s="57"/>
      <c r="AF36" s="57">
        <f>AE27</f>
        <v>100</v>
      </c>
      <c r="AG36" s="57" t="s">
        <v>98</v>
      </c>
      <c r="AH36" s="57">
        <v>75000</v>
      </c>
      <c r="AI36" s="57">
        <f>AF36*AH36</f>
        <v>7500000</v>
      </c>
      <c r="AJ36" s="57"/>
      <c r="AK36" s="57">
        <f>AJ27</f>
        <v>100</v>
      </c>
      <c r="AL36" s="57" t="s">
        <v>98</v>
      </c>
      <c r="AM36" s="57">
        <v>75000</v>
      </c>
      <c r="AN36" s="57">
        <f>AK36*AM36</f>
        <v>7500000</v>
      </c>
      <c r="AO36" s="57"/>
      <c r="AP36" s="57">
        <f>AO27</f>
        <v>100</v>
      </c>
      <c r="AQ36" s="57" t="s">
        <v>98</v>
      </c>
      <c r="AR36" s="57">
        <v>75000</v>
      </c>
      <c r="AS36" s="57">
        <f>AP36*AR36</f>
        <v>7500000</v>
      </c>
      <c r="AT36" s="57"/>
      <c r="AU36" s="57">
        <f>AT27</f>
        <v>100</v>
      </c>
      <c r="AV36" s="57" t="s">
        <v>98</v>
      </c>
      <c r="AW36" s="57">
        <v>75000</v>
      </c>
      <c r="AX36" s="57">
        <f>AU36*AW36</f>
        <v>7500000</v>
      </c>
      <c r="AY36" s="57"/>
      <c r="AZ36" s="57">
        <f>AY27</f>
        <v>75</v>
      </c>
      <c r="BA36" s="57" t="s">
        <v>98</v>
      </c>
      <c r="BB36" s="57">
        <v>75000</v>
      </c>
      <c r="BC36" s="57">
        <f>AZ36*BB36</f>
        <v>5625000</v>
      </c>
      <c r="BD36" s="57"/>
      <c r="BE36" s="57">
        <f>BD27</f>
        <v>50</v>
      </c>
      <c r="BF36" s="57" t="s">
        <v>98</v>
      </c>
      <c r="BG36" s="57">
        <v>75000</v>
      </c>
      <c r="BH36" s="57">
        <f>BE36*BG36</f>
        <v>3750000</v>
      </c>
      <c r="BI36" s="57"/>
      <c r="BJ36" s="57">
        <f>BI27</f>
        <v>25</v>
      </c>
      <c r="BK36" s="57" t="s">
        <v>98</v>
      </c>
      <c r="BL36" s="57">
        <v>75000</v>
      </c>
      <c r="BM36" s="57">
        <f>BJ36*BL36</f>
        <v>1875000</v>
      </c>
      <c r="BO36" s="67"/>
      <c r="BP36" s="67"/>
    </row>
    <row r="37" spans="1:84" ht="15" customHeight="1" x14ac:dyDescent="0.3">
      <c r="A37" s="57"/>
      <c r="B37" s="57"/>
      <c r="C37" s="57"/>
      <c r="D37" s="57" t="s">
        <v>82</v>
      </c>
      <c r="E37" s="57" t="s">
        <v>30</v>
      </c>
      <c r="F37" s="57"/>
      <c r="G37" s="57">
        <f>F27</f>
        <v>50</v>
      </c>
      <c r="H37" s="57" t="s">
        <v>95</v>
      </c>
      <c r="I37" s="57">
        <v>50000</v>
      </c>
      <c r="J37" s="57">
        <f>G37*I37</f>
        <v>2500000</v>
      </c>
      <c r="K37" s="57"/>
      <c r="L37" s="57">
        <f>K27</f>
        <v>100</v>
      </c>
      <c r="M37" s="57" t="s">
        <v>95</v>
      </c>
      <c r="N37" s="57">
        <v>50000</v>
      </c>
      <c r="O37" s="57">
        <f>L37*N37</f>
        <v>5000000</v>
      </c>
      <c r="P37" s="57"/>
      <c r="Q37" s="57">
        <f>P27</f>
        <v>100</v>
      </c>
      <c r="R37" s="57" t="s">
        <v>95</v>
      </c>
      <c r="S37" s="57">
        <v>50000</v>
      </c>
      <c r="T37" s="57">
        <f>Q37*S37</f>
        <v>5000000</v>
      </c>
      <c r="U37" s="57"/>
      <c r="V37" s="57">
        <f>U27</f>
        <v>100</v>
      </c>
      <c r="W37" s="57" t="s">
        <v>95</v>
      </c>
      <c r="X37" s="57">
        <v>50000</v>
      </c>
      <c r="Y37" s="57">
        <f>V37*X37</f>
        <v>5000000</v>
      </c>
      <c r="Z37" s="57"/>
      <c r="AA37" s="57">
        <f>Z27</f>
        <v>100</v>
      </c>
      <c r="AB37" s="57" t="s">
        <v>95</v>
      </c>
      <c r="AC37" s="57">
        <v>50000</v>
      </c>
      <c r="AD37" s="57">
        <f>AA37*AC37</f>
        <v>5000000</v>
      </c>
      <c r="AE37" s="57"/>
      <c r="AF37" s="57">
        <f>AE27</f>
        <v>100</v>
      </c>
      <c r="AG37" s="57" t="s">
        <v>95</v>
      </c>
      <c r="AH37" s="57">
        <v>50000</v>
      </c>
      <c r="AI37" s="57">
        <f>AF37*AH37</f>
        <v>5000000</v>
      </c>
      <c r="AJ37" s="57"/>
      <c r="AK37" s="57">
        <f>AJ27</f>
        <v>100</v>
      </c>
      <c r="AL37" s="57" t="s">
        <v>95</v>
      </c>
      <c r="AM37" s="57">
        <v>50000</v>
      </c>
      <c r="AN37" s="57">
        <f>AK37*AM37</f>
        <v>5000000</v>
      </c>
      <c r="AO37" s="57"/>
      <c r="AP37" s="57">
        <f>AO27</f>
        <v>100</v>
      </c>
      <c r="AQ37" s="57" t="s">
        <v>95</v>
      </c>
      <c r="AR37" s="57">
        <v>50000</v>
      </c>
      <c r="AS37" s="57">
        <f>AP37*AR37</f>
        <v>5000000</v>
      </c>
      <c r="AT37" s="57"/>
      <c r="AU37" s="57">
        <f>AT27</f>
        <v>100</v>
      </c>
      <c r="AV37" s="57" t="s">
        <v>95</v>
      </c>
      <c r="AW37" s="57">
        <v>50000</v>
      </c>
      <c r="AX37" s="57">
        <f>AU37*AW37</f>
        <v>5000000</v>
      </c>
      <c r="AY37" s="57"/>
      <c r="AZ37" s="57">
        <f>AY27</f>
        <v>75</v>
      </c>
      <c r="BA37" s="57" t="s">
        <v>95</v>
      </c>
      <c r="BB37" s="57">
        <v>50000</v>
      </c>
      <c r="BC37" s="57">
        <f>AZ37*BB37</f>
        <v>3750000</v>
      </c>
      <c r="BD37" s="57"/>
      <c r="BE37" s="57">
        <f>BD27</f>
        <v>50</v>
      </c>
      <c r="BF37" s="57" t="s">
        <v>95</v>
      </c>
      <c r="BG37" s="57">
        <v>50000</v>
      </c>
      <c r="BH37" s="57">
        <f>BE37*BG37</f>
        <v>2500000</v>
      </c>
      <c r="BI37" s="57"/>
      <c r="BJ37" s="57">
        <f>BI27</f>
        <v>25</v>
      </c>
      <c r="BK37" s="57" t="s">
        <v>95</v>
      </c>
      <c r="BL37" s="57">
        <v>50000</v>
      </c>
      <c r="BM37" s="57">
        <f>BJ37*BL37</f>
        <v>1250000</v>
      </c>
      <c r="BO37" s="67"/>
      <c r="BP37" s="67"/>
    </row>
    <row r="38" spans="1:84" ht="15" customHeight="1" x14ac:dyDescent="0.3">
      <c r="A38" s="57"/>
      <c r="B38" s="57"/>
      <c r="C38" s="57"/>
      <c r="D38" s="57" t="s">
        <v>82</v>
      </c>
      <c r="E38" s="57" t="s">
        <v>31</v>
      </c>
      <c r="F38" s="57"/>
      <c r="G38" s="57">
        <f>G27</f>
        <v>2</v>
      </c>
      <c r="H38" s="57" t="s">
        <v>94</v>
      </c>
      <c r="I38" s="57">
        <v>600000</v>
      </c>
      <c r="J38" s="57">
        <f>G38*I38</f>
        <v>1200000</v>
      </c>
      <c r="K38" s="57"/>
      <c r="L38" s="57">
        <f>L27</f>
        <v>4</v>
      </c>
      <c r="M38" s="57" t="s">
        <v>94</v>
      </c>
      <c r="N38" s="57">
        <v>600000</v>
      </c>
      <c r="O38" s="57">
        <f>L38*N38</f>
        <v>2400000</v>
      </c>
      <c r="P38" s="57"/>
      <c r="Q38" s="57">
        <f>Q27</f>
        <v>4</v>
      </c>
      <c r="R38" s="57" t="s">
        <v>94</v>
      </c>
      <c r="S38" s="57">
        <v>600000</v>
      </c>
      <c r="T38" s="57">
        <f>Q38*S38</f>
        <v>2400000</v>
      </c>
      <c r="U38" s="57"/>
      <c r="V38" s="57">
        <f>V27</f>
        <v>4</v>
      </c>
      <c r="W38" s="57" t="s">
        <v>94</v>
      </c>
      <c r="X38" s="57">
        <v>600000</v>
      </c>
      <c r="Y38" s="57">
        <f>V38*X38</f>
        <v>2400000</v>
      </c>
      <c r="Z38" s="57"/>
      <c r="AA38" s="57">
        <f>AA27</f>
        <v>4</v>
      </c>
      <c r="AB38" s="57" t="s">
        <v>94</v>
      </c>
      <c r="AC38" s="57">
        <v>600000</v>
      </c>
      <c r="AD38" s="57">
        <f>AA38*AC38</f>
        <v>2400000</v>
      </c>
      <c r="AE38" s="57"/>
      <c r="AF38" s="57">
        <f>AF27</f>
        <v>4</v>
      </c>
      <c r="AG38" s="57" t="s">
        <v>94</v>
      </c>
      <c r="AH38" s="57">
        <v>600000</v>
      </c>
      <c r="AI38" s="57">
        <f>AF38*AH38</f>
        <v>2400000</v>
      </c>
      <c r="AJ38" s="57"/>
      <c r="AK38" s="57">
        <f>AK27</f>
        <v>4</v>
      </c>
      <c r="AL38" s="57" t="s">
        <v>94</v>
      </c>
      <c r="AM38" s="57">
        <v>600000</v>
      </c>
      <c r="AN38" s="57">
        <f>AK38*AM38</f>
        <v>2400000</v>
      </c>
      <c r="AO38" s="57"/>
      <c r="AP38" s="57">
        <f>AP27</f>
        <v>4</v>
      </c>
      <c r="AQ38" s="57" t="s">
        <v>94</v>
      </c>
      <c r="AR38" s="57">
        <v>600000</v>
      </c>
      <c r="AS38" s="57">
        <f>AP38*AR38</f>
        <v>2400000</v>
      </c>
      <c r="AT38" s="57"/>
      <c r="AU38" s="57">
        <f>AU27</f>
        <v>4</v>
      </c>
      <c r="AV38" s="57" t="s">
        <v>94</v>
      </c>
      <c r="AW38" s="57">
        <v>600000</v>
      </c>
      <c r="AX38" s="57">
        <f>AU38*AW38</f>
        <v>2400000</v>
      </c>
      <c r="AY38" s="57"/>
      <c r="AZ38" s="57">
        <f>AZ27</f>
        <v>3</v>
      </c>
      <c r="BA38" s="57" t="s">
        <v>94</v>
      </c>
      <c r="BB38" s="57">
        <v>600000</v>
      </c>
      <c r="BC38" s="57">
        <f>AZ38*BB38</f>
        <v>1800000</v>
      </c>
      <c r="BD38" s="57"/>
      <c r="BE38" s="57">
        <f>BE27</f>
        <v>2</v>
      </c>
      <c r="BF38" s="57" t="s">
        <v>94</v>
      </c>
      <c r="BG38" s="57">
        <v>600000</v>
      </c>
      <c r="BH38" s="57">
        <f>BE38*BG38</f>
        <v>1200000</v>
      </c>
      <c r="BI38" s="57"/>
      <c r="BJ38" s="57">
        <f>BJ27</f>
        <v>1</v>
      </c>
      <c r="BK38" s="57" t="s">
        <v>94</v>
      </c>
      <c r="BL38" s="57">
        <v>600000</v>
      </c>
      <c r="BM38" s="57">
        <f>BJ38*BL38</f>
        <v>600000</v>
      </c>
      <c r="BO38" s="67"/>
      <c r="BP38" s="67"/>
    </row>
    <row r="39" spans="1:84" s="47" customFormat="1" ht="15" customHeight="1" x14ac:dyDescent="0.3">
      <c r="A39" s="78" t="s">
        <v>83</v>
      </c>
      <c r="B39" s="78" t="s">
        <v>83</v>
      </c>
      <c r="C39" s="78" t="s">
        <v>87</v>
      </c>
      <c r="D39" s="56" t="s">
        <v>100</v>
      </c>
      <c r="E39" s="56" t="s">
        <v>33</v>
      </c>
      <c r="F39" s="56">
        <f>G39*25</f>
        <v>50</v>
      </c>
      <c r="G39" s="56">
        <v>2</v>
      </c>
      <c r="H39" s="56" t="s">
        <v>91</v>
      </c>
      <c r="I39" s="56">
        <v>0</v>
      </c>
      <c r="J39" s="56">
        <f>J40+J47</f>
        <v>21255000</v>
      </c>
      <c r="K39" s="56">
        <f>L39*25</f>
        <v>75</v>
      </c>
      <c r="L39" s="56">
        <v>3</v>
      </c>
      <c r="M39" s="56" t="s">
        <v>91</v>
      </c>
      <c r="N39" s="56">
        <v>0</v>
      </c>
      <c r="O39" s="56">
        <f>O40+O47</f>
        <v>31882500</v>
      </c>
      <c r="P39" s="56">
        <f>Q39*25</f>
        <v>75</v>
      </c>
      <c r="Q39" s="56">
        <v>3</v>
      </c>
      <c r="R39" s="56" t="s">
        <v>91</v>
      </c>
      <c r="S39" s="56">
        <v>0</v>
      </c>
      <c r="T39" s="56">
        <f>T40+T47</f>
        <v>31882500</v>
      </c>
      <c r="U39" s="56">
        <f>V39*25</f>
        <v>75</v>
      </c>
      <c r="V39" s="56">
        <v>3</v>
      </c>
      <c r="W39" s="56" t="s">
        <v>91</v>
      </c>
      <c r="X39" s="56">
        <v>0</v>
      </c>
      <c r="Y39" s="56">
        <f>Y40+Y47</f>
        <v>31882500</v>
      </c>
      <c r="Z39" s="56">
        <f>AA39*25</f>
        <v>75</v>
      </c>
      <c r="AA39" s="56">
        <v>3</v>
      </c>
      <c r="AB39" s="56" t="s">
        <v>91</v>
      </c>
      <c r="AC39" s="56">
        <v>0</v>
      </c>
      <c r="AD39" s="56">
        <f>AD40+AD47</f>
        <v>31882500</v>
      </c>
      <c r="AE39" s="56">
        <f>AF39*25</f>
        <v>75</v>
      </c>
      <c r="AF39" s="56">
        <v>3</v>
      </c>
      <c r="AG39" s="56" t="s">
        <v>91</v>
      </c>
      <c r="AH39" s="56">
        <v>0</v>
      </c>
      <c r="AI39" s="56">
        <f>AI40+AI47</f>
        <v>31882500</v>
      </c>
      <c r="AJ39" s="56">
        <f>AK39*25</f>
        <v>75</v>
      </c>
      <c r="AK39" s="56">
        <v>3</v>
      </c>
      <c r="AL39" s="56" t="s">
        <v>91</v>
      </c>
      <c r="AM39" s="56">
        <v>0</v>
      </c>
      <c r="AN39" s="56">
        <f>AN40+AN47</f>
        <v>31882500</v>
      </c>
      <c r="AO39" s="56">
        <f>AP39*25</f>
        <v>75</v>
      </c>
      <c r="AP39" s="56">
        <v>3</v>
      </c>
      <c r="AQ39" s="56" t="s">
        <v>91</v>
      </c>
      <c r="AR39" s="56">
        <v>0</v>
      </c>
      <c r="AS39" s="56">
        <f>AS40+AS47</f>
        <v>31882500</v>
      </c>
      <c r="AT39" s="56">
        <f>AU39*25</f>
        <v>75</v>
      </c>
      <c r="AU39" s="56">
        <v>3</v>
      </c>
      <c r="AV39" s="56" t="s">
        <v>91</v>
      </c>
      <c r="AW39" s="56">
        <v>0</v>
      </c>
      <c r="AX39" s="56">
        <f>AX40+AX47</f>
        <v>31882500</v>
      </c>
      <c r="AY39" s="56">
        <f>AZ39*25</f>
        <v>75</v>
      </c>
      <c r="AZ39" s="56">
        <v>3</v>
      </c>
      <c r="BA39" s="56" t="s">
        <v>91</v>
      </c>
      <c r="BB39" s="56">
        <v>0</v>
      </c>
      <c r="BC39" s="56">
        <f>BC40+BC47</f>
        <v>31882500</v>
      </c>
      <c r="BD39" s="56">
        <f>BE39*25</f>
        <v>50</v>
      </c>
      <c r="BE39" s="56">
        <v>2</v>
      </c>
      <c r="BF39" s="56" t="s">
        <v>91</v>
      </c>
      <c r="BG39" s="56">
        <v>0</v>
      </c>
      <c r="BH39" s="56">
        <f>BH40+BH47</f>
        <v>21255000</v>
      </c>
      <c r="BI39" s="56">
        <f>BJ39*25</f>
        <v>25</v>
      </c>
      <c r="BJ39" s="56">
        <v>1</v>
      </c>
      <c r="BK39" s="56" t="s">
        <v>91</v>
      </c>
      <c r="BL39" s="56">
        <v>0</v>
      </c>
      <c r="BM39" s="56">
        <f>BM40+BM47</f>
        <v>10627500</v>
      </c>
      <c r="BN39" s="51"/>
      <c r="BO39" s="66"/>
      <c r="BP39" s="66"/>
      <c r="BQ39" s="50">
        <f>+F39+K39+P39+U39+Z39+AE39+AJ39+AO39+AT39+AY39+BD39+BI39</f>
        <v>800</v>
      </c>
      <c r="BR39" s="50">
        <f>+G39+L39+Q39+V39+AA39+AF39+AK39+AP39+AU39+AZ39+BE39+BJ39</f>
        <v>32</v>
      </c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</row>
    <row r="40" spans="1:84" ht="15" customHeight="1" x14ac:dyDescent="0.3">
      <c r="A40" s="57"/>
      <c r="B40" s="57"/>
      <c r="C40" s="57"/>
      <c r="D40" s="57" t="s">
        <v>92</v>
      </c>
      <c r="E40" s="57" t="s">
        <v>19</v>
      </c>
      <c r="F40" s="57"/>
      <c r="G40" s="57">
        <v>0</v>
      </c>
      <c r="H40" s="57" t="s">
        <v>82</v>
      </c>
      <c r="I40" s="57">
        <v>0</v>
      </c>
      <c r="J40" s="57">
        <f>SUM(J41:J46)</f>
        <v>12055000</v>
      </c>
      <c r="K40" s="57"/>
      <c r="L40" s="57">
        <v>0</v>
      </c>
      <c r="M40" s="57" t="s">
        <v>82</v>
      </c>
      <c r="N40" s="57">
        <v>0</v>
      </c>
      <c r="O40" s="57">
        <f>SUM(O41:O46)</f>
        <v>18082500</v>
      </c>
      <c r="P40" s="57"/>
      <c r="Q40" s="57">
        <v>0</v>
      </c>
      <c r="R40" s="57" t="s">
        <v>82</v>
      </c>
      <c r="S40" s="57">
        <v>0</v>
      </c>
      <c r="T40" s="57">
        <f>SUM(T41:T46)</f>
        <v>18082500</v>
      </c>
      <c r="U40" s="57"/>
      <c r="V40" s="57">
        <v>0</v>
      </c>
      <c r="W40" s="57" t="s">
        <v>82</v>
      </c>
      <c r="X40" s="57">
        <v>0</v>
      </c>
      <c r="Y40" s="57">
        <f>SUM(Y41:Y46)</f>
        <v>18082500</v>
      </c>
      <c r="Z40" s="57"/>
      <c r="AA40" s="57">
        <v>0</v>
      </c>
      <c r="AB40" s="57" t="s">
        <v>82</v>
      </c>
      <c r="AC40" s="57">
        <v>0</v>
      </c>
      <c r="AD40" s="57">
        <f>SUM(AD41:AD46)</f>
        <v>18082500</v>
      </c>
      <c r="AE40" s="57"/>
      <c r="AF40" s="57">
        <v>0</v>
      </c>
      <c r="AG40" s="57" t="s">
        <v>82</v>
      </c>
      <c r="AH40" s="57">
        <v>0</v>
      </c>
      <c r="AI40" s="57">
        <f>SUM(AI41:AI46)</f>
        <v>18082500</v>
      </c>
      <c r="AJ40" s="57"/>
      <c r="AK40" s="57">
        <v>0</v>
      </c>
      <c r="AL40" s="57" t="s">
        <v>82</v>
      </c>
      <c r="AM40" s="57">
        <v>0</v>
      </c>
      <c r="AN40" s="57">
        <f>SUM(AN41:AN46)</f>
        <v>18082500</v>
      </c>
      <c r="AO40" s="57"/>
      <c r="AP40" s="57">
        <v>0</v>
      </c>
      <c r="AQ40" s="57" t="s">
        <v>82</v>
      </c>
      <c r="AR40" s="57">
        <v>0</v>
      </c>
      <c r="AS40" s="57">
        <f>SUM(AS41:AS46)</f>
        <v>18082500</v>
      </c>
      <c r="AT40" s="57"/>
      <c r="AU40" s="57">
        <v>0</v>
      </c>
      <c r="AV40" s="57" t="s">
        <v>82</v>
      </c>
      <c r="AW40" s="57">
        <v>0</v>
      </c>
      <c r="AX40" s="57">
        <f>SUM(AX41:AX46)</f>
        <v>18082500</v>
      </c>
      <c r="AY40" s="57"/>
      <c r="AZ40" s="57">
        <v>0</v>
      </c>
      <c r="BA40" s="57" t="s">
        <v>82</v>
      </c>
      <c r="BB40" s="57">
        <v>0</v>
      </c>
      <c r="BC40" s="57">
        <f>SUM(BC41:BC46)</f>
        <v>18082500</v>
      </c>
      <c r="BD40" s="57"/>
      <c r="BE40" s="57">
        <v>0</v>
      </c>
      <c r="BF40" s="57" t="s">
        <v>82</v>
      </c>
      <c r="BG40" s="57">
        <v>0</v>
      </c>
      <c r="BH40" s="57">
        <f>SUM(BH41:BH46)</f>
        <v>12055000</v>
      </c>
      <c r="BI40" s="57"/>
      <c r="BJ40" s="57">
        <v>0</v>
      </c>
      <c r="BK40" s="57" t="s">
        <v>82</v>
      </c>
      <c r="BL40" s="57">
        <v>0</v>
      </c>
      <c r="BM40" s="57">
        <f>SUM(BM41:BM46)</f>
        <v>6027500</v>
      </c>
      <c r="BO40" s="67"/>
      <c r="BP40" s="67"/>
    </row>
    <row r="41" spans="1:84" ht="15" customHeight="1" x14ac:dyDescent="0.3">
      <c r="A41" s="57"/>
      <c r="B41" s="57"/>
      <c r="C41" s="57"/>
      <c r="D41" s="57" t="s">
        <v>82</v>
      </c>
      <c r="E41" s="57" t="s">
        <v>20</v>
      </c>
      <c r="F41" s="57"/>
      <c r="G41" s="57">
        <f>13*G39</f>
        <v>26</v>
      </c>
      <c r="H41" s="57" t="s">
        <v>93</v>
      </c>
      <c r="I41" s="57">
        <v>150000</v>
      </c>
      <c r="J41" s="57">
        <f t="shared" ref="J41:J46" si="24">G41*I41</f>
        <v>3900000</v>
      </c>
      <c r="K41" s="57"/>
      <c r="L41" s="57">
        <f>13*L39</f>
        <v>39</v>
      </c>
      <c r="M41" s="57" t="s">
        <v>93</v>
      </c>
      <c r="N41" s="57">
        <v>150000</v>
      </c>
      <c r="O41" s="57">
        <f t="shared" ref="O41:O46" si="25">L41*N41</f>
        <v>5850000</v>
      </c>
      <c r="P41" s="57"/>
      <c r="Q41" s="57">
        <f>13*Q39</f>
        <v>39</v>
      </c>
      <c r="R41" s="57" t="s">
        <v>93</v>
      </c>
      <c r="S41" s="57">
        <v>150000</v>
      </c>
      <c r="T41" s="57">
        <f t="shared" ref="T41:T46" si="26">Q41*S41</f>
        <v>5850000</v>
      </c>
      <c r="U41" s="57"/>
      <c r="V41" s="57">
        <f>13*V39</f>
        <v>39</v>
      </c>
      <c r="W41" s="57" t="s">
        <v>93</v>
      </c>
      <c r="X41" s="57">
        <v>150000</v>
      </c>
      <c r="Y41" s="57">
        <f t="shared" ref="Y41:Y46" si="27">V41*X41</f>
        <v>5850000</v>
      </c>
      <c r="Z41" s="57"/>
      <c r="AA41" s="57">
        <f>13*AA39</f>
        <v>39</v>
      </c>
      <c r="AB41" s="57" t="s">
        <v>93</v>
      </c>
      <c r="AC41" s="57">
        <v>150000</v>
      </c>
      <c r="AD41" s="57">
        <f t="shared" ref="AD41:AD46" si="28">AA41*AC41</f>
        <v>5850000</v>
      </c>
      <c r="AE41" s="57"/>
      <c r="AF41" s="57">
        <f>13*AF39</f>
        <v>39</v>
      </c>
      <c r="AG41" s="57" t="s">
        <v>93</v>
      </c>
      <c r="AH41" s="57">
        <v>150000</v>
      </c>
      <c r="AI41" s="57">
        <f t="shared" ref="AI41:AI46" si="29">AF41*AH41</f>
        <v>5850000</v>
      </c>
      <c r="AJ41" s="57"/>
      <c r="AK41" s="57">
        <f>13*AK39</f>
        <v>39</v>
      </c>
      <c r="AL41" s="57" t="s">
        <v>93</v>
      </c>
      <c r="AM41" s="57">
        <v>150000</v>
      </c>
      <c r="AN41" s="57">
        <f t="shared" ref="AN41:AN46" si="30">AK41*AM41</f>
        <v>5850000</v>
      </c>
      <c r="AO41" s="57"/>
      <c r="AP41" s="57">
        <f>13*AP39</f>
        <v>39</v>
      </c>
      <c r="AQ41" s="57" t="s">
        <v>93</v>
      </c>
      <c r="AR41" s="57">
        <v>150000</v>
      </c>
      <c r="AS41" s="57">
        <f t="shared" ref="AS41:AS46" si="31">AP41*AR41</f>
        <v>5850000</v>
      </c>
      <c r="AT41" s="57"/>
      <c r="AU41" s="57">
        <f>13*AU39</f>
        <v>39</v>
      </c>
      <c r="AV41" s="57" t="s">
        <v>93</v>
      </c>
      <c r="AW41" s="57">
        <v>150000</v>
      </c>
      <c r="AX41" s="57">
        <f t="shared" ref="AX41:AX46" si="32">AU41*AW41</f>
        <v>5850000</v>
      </c>
      <c r="AY41" s="57"/>
      <c r="AZ41" s="57">
        <f>13*AZ39</f>
        <v>39</v>
      </c>
      <c r="BA41" s="57" t="s">
        <v>93</v>
      </c>
      <c r="BB41" s="57">
        <v>150000</v>
      </c>
      <c r="BC41" s="57">
        <f t="shared" ref="BC41:BC46" si="33">AZ41*BB41</f>
        <v>5850000</v>
      </c>
      <c r="BD41" s="57"/>
      <c r="BE41" s="57">
        <f>13*BE39</f>
        <v>26</v>
      </c>
      <c r="BF41" s="57" t="s">
        <v>93</v>
      </c>
      <c r="BG41" s="57">
        <v>150000</v>
      </c>
      <c r="BH41" s="57">
        <f t="shared" ref="BH41:BH46" si="34">BE41*BG41</f>
        <v>3900000</v>
      </c>
      <c r="BI41" s="57"/>
      <c r="BJ41" s="57">
        <f>13*BJ39</f>
        <v>13</v>
      </c>
      <c r="BK41" s="57" t="s">
        <v>93</v>
      </c>
      <c r="BL41" s="57">
        <v>150000</v>
      </c>
      <c r="BM41" s="57">
        <f t="shared" ref="BM41:BM46" si="35">BJ41*BL41</f>
        <v>1950000</v>
      </c>
      <c r="BO41" s="67"/>
      <c r="BP41" s="67"/>
    </row>
    <row r="42" spans="1:84" ht="15" customHeight="1" x14ac:dyDescent="0.3">
      <c r="A42" s="57"/>
      <c r="B42" s="57"/>
      <c r="C42" s="57"/>
      <c r="D42" s="57" t="s">
        <v>82</v>
      </c>
      <c r="E42" s="57" t="s">
        <v>21</v>
      </c>
      <c r="F42" s="57"/>
      <c r="G42" s="57">
        <f>11*2*G39</f>
        <v>44</v>
      </c>
      <c r="H42" s="57" t="s">
        <v>93</v>
      </c>
      <c r="I42" s="57">
        <v>150000</v>
      </c>
      <c r="J42" s="57">
        <f t="shared" si="24"/>
        <v>6600000</v>
      </c>
      <c r="K42" s="57"/>
      <c r="L42" s="57">
        <f>11*2*L39</f>
        <v>66</v>
      </c>
      <c r="M42" s="57" t="s">
        <v>93</v>
      </c>
      <c r="N42" s="57">
        <v>150000</v>
      </c>
      <c r="O42" s="57">
        <f t="shared" si="25"/>
        <v>9900000</v>
      </c>
      <c r="P42" s="57"/>
      <c r="Q42" s="57">
        <f>11*2*Q39</f>
        <v>66</v>
      </c>
      <c r="R42" s="57" t="s">
        <v>93</v>
      </c>
      <c r="S42" s="57">
        <v>150000</v>
      </c>
      <c r="T42" s="57">
        <f t="shared" si="26"/>
        <v>9900000</v>
      </c>
      <c r="U42" s="57"/>
      <c r="V42" s="57">
        <f>11*2*V39</f>
        <v>66</v>
      </c>
      <c r="W42" s="57" t="s">
        <v>93</v>
      </c>
      <c r="X42" s="57">
        <v>150000</v>
      </c>
      <c r="Y42" s="57">
        <f t="shared" si="27"/>
        <v>9900000</v>
      </c>
      <c r="Z42" s="57"/>
      <c r="AA42" s="57">
        <f>11*2*AA39</f>
        <v>66</v>
      </c>
      <c r="AB42" s="57" t="s">
        <v>93</v>
      </c>
      <c r="AC42" s="57">
        <v>150000</v>
      </c>
      <c r="AD42" s="57">
        <f t="shared" si="28"/>
        <v>9900000</v>
      </c>
      <c r="AE42" s="57"/>
      <c r="AF42" s="57">
        <f>11*2*AF39</f>
        <v>66</v>
      </c>
      <c r="AG42" s="57" t="s">
        <v>93</v>
      </c>
      <c r="AH42" s="57">
        <v>150000</v>
      </c>
      <c r="AI42" s="57">
        <f t="shared" si="29"/>
        <v>9900000</v>
      </c>
      <c r="AJ42" s="57"/>
      <c r="AK42" s="57">
        <f>11*2*AK39</f>
        <v>66</v>
      </c>
      <c r="AL42" s="57" t="s">
        <v>93</v>
      </c>
      <c r="AM42" s="57">
        <v>150000</v>
      </c>
      <c r="AN42" s="57">
        <f t="shared" si="30"/>
        <v>9900000</v>
      </c>
      <c r="AO42" s="57"/>
      <c r="AP42" s="57">
        <f>11*2*AP39</f>
        <v>66</v>
      </c>
      <c r="AQ42" s="57" t="s">
        <v>93</v>
      </c>
      <c r="AR42" s="57">
        <v>150000</v>
      </c>
      <c r="AS42" s="57">
        <f t="shared" si="31"/>
        <v>9900000</v>
      </c>
      <c r="AT42" s="57"/>
      <c r="AU42" s="57">
        <f>11*2*AU39</f>
        <v>66</v>
      </c>
      <c r="AV42" s="57" t="s">
        <v>93</v>
      </c>
      <c r="AW42" s="57">
        <v>150000</v>
      </c>
      <c r="AX42" s="57">
        <f t="shared" si="32"/>
        <v>9900000</v>
      </c>
      <c r="AY42" s="57"/>
      <c r="AZ42" s="57">
        <f>11*2*AZ39</f>
        <v>66</v>
      </c>
      <c r="BA42" s="57" t="s">
        <v>93</v>
      </c>
      <c r="BB42" s="57">
        <v>150000</v>
      </c>
      <c r="BC42" s="57">
        <f t="shared" si="33"/>
        <v>9900000</v>
      </c>
      <c r="BD42" s="57"/>
      <c r="BE42" s="57">
        <f>11*2*BE39</f>
        <v>44</v>
      </c>
      <c r="BF42" s="57" t="s">
        <v>93</v>
      </c>
      <c r="BG42" s="57">
        <v>150000</v>
      </c>
      <c r="BH42" s="57">
        <f t="shared" si="34"/>
        <v>6600000</v>
      </c>
      <c r="BI42" s="57"/>
      <c r="BJ42" s="57">
        <f>11*2*BJ39</f>
        <v>22</v>
      </c>
      <c r="BK42" s="57" t="s">
        <v>93</v>
      </c>
      <c r="BL42" s="57">
        <v>150000</v>
      </c>
      <c r="BM42" s="57">
        <f t="shared" si="35"/>
        <v>3300000</v>
      </c>
      <c r="BO42" s="67"/>
      <c r="BP42" s="67"/>
    </row>
    <row r="43" spans="1:84" ht="15" customHeight="1" x14ac:dyDescent="0.3">
      <c r="A43" s="57"/>
      <c r="B43" s="57"/>
      <c r="C43" s="57"/>
      <c r="D43" s="57" t="s">
        <v>82</v>
      </c>
      <c r="E43" s="57" t="s">
        <v>22</v>
      </c>
      <c r="F43" s="57"/>
      <c r="G43" s="57">
        <f>G39</f>
        <v>2</v>
      </c>
      <c r="H43" s="57" t="s">
        <v>94</v>
      </c>
      <c r="I43" s="57">
        <v>0</v>
      </c>
      <c r="J43" s="57">
        <f t="shared" si="24"/>
        <v>0</v>
      </c>
      <c r="K43" s="57"/>
      <c r="L43" s="57">
        <f>L39</f>
        <v>3</v>
      </c>
      <c r="M43" s="57" t="s">
        <v>94</v>
      </c>
      <c r="N43" s="57">
        <v>0</v>
      </c>
      <c r="O43" s="57">
        <f t="shared" si="25"/>
        <v>0</v>
      </c>
      <c r="P43" s="57"/>
      <c r="Q43" s="57">
        <f>Q39</f>
        <v>3</v>
      </c>
      <c r="R43" s="57" t="s">
        <v>94</v>
      </c>
      <c r="S43" s="57">
        <v>0</v>
      </c>
      <c r="T43" s="57">
        <f t="shared" si="26"/>
        <v>0</v>
      </c>
      <c r="U43" s="57"/>
      <c r="V43" s="57">
        <f>V39</f>
        <v>3</v>
      </c>
      <c r="W43" s="57" t="s">
        <v>94</v>
      </c>
      <c r="X43" s="57">
        <v>0</v>
      </c>
      <c r="Y43" s="57">
        <f t="shared" si="27"/>
        <v>0</v>
      </c>
      <c r="Z43" s="57"/>
      <c r="AA43" s="57">
        <f>AA39</f>
        <v>3</v>
      </c>
      <c r="AB43" s="57" t="s">
        <v>94</v>
      </c>
      <c r="AC43" s="57">
        <v>0</v>
      </c>
      <c r="AD43" s="57">
        <f t="shared" si="28"/>
        <v>0</v>
      </c>
      <c r="AE43" s="57"/>
      <c r="AF43" s="57">
        <f>AF39</f>
        <v>3</v>
      </c>
      <c r="AG43" s="57" t="s">
        <v>94</v>
      </c>
      <c r="AH43" s="57">
        <v>0</v>
      </c>
      <c r="AI43" s="57">
        <f t="shared" si="29"/>
        <v>0</v>
      </c>
      <c r="AJ43" s="57"/>
      <c r="AK43" s="57">
        <f>AK39</f>
        <v>3</v>
      </c>
      <c r="AL43" s="57" t="s">
        <v>94</v>
      </c>
      <c r="AM43" s="57">
        <v>0</v>
      </c>
      <c r="AN43" s="57">
        <f t="shared" si="30"/>
        <v>0</v>
      </c>
      <c r="AO43" s="57"/>
      <c r="AP43" s="57">
        <f>AP39</f>
        <v>3</v>
      </c>
      <c r="AQ43" s="57" t="s">
        <v>94</v>
      </c>
      <c r="AR43" s="57">
        <v>0</v>
      </c>
      <c r="AS43" s="57">
        <f t="shared" si="31"/>
        <v>0</v>
      </c>
      <c r="AT43" s="57"/>
      <c r="AU43" s="57">
        <f>AU39</f>
        <v>3</v>
      </c>
      <c r="AV43" s="57" t="s">
        <v>94</v>
      </c>
      <c r="AW43" s="57">
        <v>0</v>
      </c>
      <c r="AX43" s="57">
        <f t="shared" si="32"/>
        <v>0</v>
      </c>
      <c r="AY43" s="57"/>
      <c r="AZ43" s="57">
        <f>AZ39</f>
        <v>3</v>
      </c>
      <c r="BA43" s="57" t="s">
        <v>94</v>
      </c>
      <c r="BB43" s="57">
        <v>0</v>
      </c>
      <c r="BC43" s="57">
        <f t="shared" si="33"/>
        <v>0</v>
      </c>
      <c r="BD43" s="57"/>
      <c r="BE43" s="57">
        <f>BE39</f>
        <v>2</v>
      </c>
      <c r="BF43" s="57" t="s">
        <v>94</v>
      </c>
      <c r="BG43" s="57">
        <v>0</v>
      </c>
      <c r="BH43" s="57">
        <f t="shared" si="34"/>
        <v>0</v>
      </c>
      <c r="BI43" s="57"/>
      <c r="BJ43" s="57">
        <f>BJ39</f>
        <v>1</v>
      </c>
      <c r="BK43" s="57" t="s">
        <v>94</v>
      </c>
      <c r="BL43" s="57">
        <v>0</v>
      </c>
      <c r="BM43" s="57">
        <f t="shared" si="35"/>
        <v>0</v>
      </c>
      <c r="BO43" s="67"/>
      <c r="BP43" s="67"/>
    </row>
    <row r="44" spans="1:84" ht="15" customHeight="1" x14ac:dyDescent="0.3">
      <c r="A44" s="57"/>
      <c r="B44" s="57"/>
      <c r="C44" s="57"/>
      <c r="D44" s="57" t="s">
        <v>82</v>
      </c>
      <c r="E44" s="57" t="s">
        <v>23</v>
      </c>
      <c r="F44" s="57"/>
      <c r="G44" s="57">
        <f>1*G39</f>
        <v>2</v>
      </c>
      <c r="H44" s="57" t="s">
        <v>95</v>
      </c>
      <c r="I44" s="57">
        <v>190000</v>
      </c>
      <c r="J44" s="57">
        <f t="shared" si="24"/>
        <v>380000</v>
      </c>
      <c r="K44" s="57"/>
      <c r="L44" s="57">
        <f>1*L39</f>
        <v>3</v>
      </c>
      <c r="M44" s="57" t="s">
        <v>95</v>
      </c>
      <c r="N44" s="57">
        <v>190000</v>
      </c>
      <c r="O44" s="57">
        <f t="shared" si="25"/>
        <v>570000</v>
      </c>
      <c r="P44" s="57"/>
      <c r="Q44" s="57">
        <f>1*Q39</f>
        <v>3</v>
      </c>
      <c r="R44" s="57" t="s">
        <v>95</v>
      </c>
      <c r="S44" s="57">
        <v>190000</v>
      </c>
      <c r="T44" s="57">
        <f t="shared" si="26"/>
        <v>570000</v>
      </c>
      <c r="U44" s="57"/>
      <c r="V44" s="57">
        <f>1*V39</f>
        <v>3</v>
      </c>
      <c r="W44" s="57" t="s">
        <v>95</v>
      </c>
      <c r="X44" s="57">
        <v>190000</v>
      </c>
      <c r="Y44" s="57">
        <f t="shared" si="27"/>
        <v>570000</v>
      </c>
      <c r="Z44" s="57"/>
      <c r="AA44" s="57">
        <f>1*AA39</f>
        <v>3</v>
      </c>
      <c r="AB44" s="57" t="s">
        <v>95</v>
      </c>
      <c r="AC44" s="57">
        <v>190000</v>
      </c>
      <c r="AD44" s="57">
        <f t="shared" si="28"/>
        <v>570000</v>
      </c>
      <c r="AE44" s="57"/>
      <c r="AF44" s="57">
        <f>1*AF39</f>
        <v>3</v>
      </c>
      <c r="AG44" s="57" t="s">
        <v>95</v>
      </c>
      <c r="AH44" s="57">
        <v>190000</v>
      </c>
      <c r="AI44" s="57">
        <f t="shared" si="29"/>
        <v>570000</v>
      </c>
      <c r="AJ44" s="57"/>
      <c r="AK44" s="57">
        <f>1*AK39</f>
        <v>3</v>
      </c>
      <c r="AL44" s="57" t="s">
        <v>95</v>
      </c>
      <c r="AM44" s="57">
        <v>190000</v>
      </c>
      <c r="AN44" s="57">
        <f t="shared" si="30"/>
        <v>570000</v>
      </c>
      <c r="AO44" s="57"/>
      <c r="AP44" s="57">
        <f>1*AP39</f>
        <v>3</v>
      </c>
      <c r="AQ44" s="57" t="s">
        <v>95</v>
      </c>
      <c r="AR44" s="57">
        <v>190000</v>
      </c>
      <c r="AS44" s="57">
        <f t="shared" si="31"/>
        <v>570000</v>
      </c>
      <c r="AT44" s="57"/>
      <c r="AU44" s="57">
        <f>1*AU39</f>
        <v>3</v>
      </c>
      <c r="AV44" s="57" t="s">
        <v>95</v>
      </c>
      <c r="AW44" s="57">
        <v>190000</v>
      </c>
      <c r="AX44" s="57">
        <f t="shared" si="32"/>
        <v>570000</v>
      </c>
      <c r="AY44" s="57"/>
      <c r="AZ44" s="57">
        <f>1*AZ39</f>
        <v>3</v>
      </c>
      <c r="BA44" s="57" t="s">
        <v>95</v>
      </c>
      <c r="BB44" s="57">
        <v>190000</v>
      </c>
      <c r="BC44" s="57">
        <f t="shared" si="33"/>
        <v>570000</v>
      </c>
      <c r="BD44" s="57"/>
      <c r="BE44" s="57">
        <f>1*BE39</f>
        <v>2</v>
      </c>
      <c r="BF44" s="57" t="s">
        <v>95</v>
      </c>
      <c r="BG44" s="57">
        <v>190000</v>
      </c>
      <c r="BH44" s="57">
        <f t="shared" si="34"/>
        <v>380000</v>
      </c>
      <c r="BI44" s="57"/>
      <c r="BJ44" s="57">
        <f>1*BJ39</f>
        <v>1</v>
      </c>
      <c r="BK44" s="57" t="s">
        <v>95</v>
      </c>
      <c r="BL44" s="57">
        <v>190000</v>
      </c>
      <c r="BM44" s="57">
        <f t="shared" si="35"/>
        <v>190000</v>
      </c>
      <c r="BO44" s="67"/>
      <c r="BP44" s="67"/>
    </row>
    <row r="45" spans="1:84" ht="15" customHeight="1" x14ac:dyDescent="0.3">
      <c r="A45" s="57"/>
      <c r="B45" s="57"/>
      <c r="C45" s="57"/>
      <c r="D45" s="57" t="s">
        <v>82</v>
      </c>
      <c r="E45" s="57" t="s">
        <v>24</v>
      </c>
      <c r="F45" s="57"/>
      <c r="G45" s="57">
        <f>2*G39</f>
        <v>4</v>
      </c>
      <c r="H45" s="57" t="s">
        <v>96</v>
      </c>
      <c r="I45" s="57">
        <v>200000</v>
      </c>
      <c r="J45" s="57">
        <f t="shared" si="24"/>
        <v>800000</v>
      </c>
      <c r="K45" s="57"/>
      <c r="L45" s="57">
        <f>2*L39</f>
        <v>6</v>
      </c>
      <c r="M45" s="57" t="s">
        <v>96</v>
      </c>
      <c r="N45" s="57">
        <v>200000</v>
      </c>
      <c r="O45" s="57">
        <f t="shared" si="25"/>
        <v>1200000</v>
      </c>
      <c r="P45" s="57"/>
      <c r="Q45" s="57">
        <f>2*Q39</f>
        <v>6</v>
      </c>
      <c r="R45" s="57" t="s">
        <v>96</v>
      </c>
      <c r="S45" s="57">
        <v>200000</v>
      </c>
      <c r="T45" s="57">
        <f t="shared" si="26"/>
        <v>1200000</v>
      </c>
      <c r="U45" s="57"/>
      <c r="V45" s="57">
        <f>2*V39</f>
        <v>6</v>
      </c>
      <c r="W45" s="57" t="s">
        <v>96</v>
      </c>
      <c r="X45" s="57">
        <v>200000</v>
      </c>
      <c r="Y45" s="57">
        <f t="shared" si="27"/>
        <v>1200000</v>
      </c>
      <c r="Z45" s="57"/>
      <c r="AA45" s="57">
        <f>2*AA39</f>
        <v>6</v>
      </c>
      <c r="AB45" s="57" t="s">
        <v>96</v>
      </c>
      <c r="AC45" s="57">
        <v>200000</v>
      </c>
      <c r="AD45" s="57">
        <f t="shared" si="28"/>
        <v>1200000</v>
      </c>
      <c r="AE45" s="57"/>
      <c r="AF45" s="57">
        <f>2*AF39</f>
        <v>6</v>
      </c>
      <c r="AG45" s="57" t="s">
        <v>96</v>
      </c>
      <c r="AH45" s="57">
        <v>200000</v>
      </c>
      <c r="AI45" s="57">
        <f t="shared" si="29"/>
        <v>1200000</v>
      </c>
      <c r="AJ45" s="57"/>
      <c r="AK45" s="57">
        <f>2*AK39</f>
        <v>6</v>
      </c>
      <c r="AL45" s="57" t="s">
        <v>96</v>
      </c>
      <c r="AM45" s="57">
        <v>200000</v>
      </c>
      <c r="AN45" s="57">
        <f t="shared" si="30"/>
        <v>1200000</v>
      </c>
      <c r="AO45" s="57"/>
      <c r="AP45" s="57">
        <f>2*AP39</f>
        <v>6</v>
      </c>
      <c r="AQ45" s="57" t="s">
        <v>96</v>
      </c>
      <c r="AR45" s="57">
        <v>200000</v>
      </c>
      <c r="AS45" s="57">
        <f t="shared" si="31"/>
        <v>1200000</v>
      </c>
      <c r="AT45" s="57"/>
      <c r="AU45" s="57">
        <f>2*AU39</f>
        <v>6</v>
      </c>
      <c r="AV45" s="57" t="s">
        <v>96</v>
      </c>
      <c r="AW45" s="57">
        <v>200000</v>
      </c>
      <c r="AX45" s="57">
        <f t="shared" si="32"/>
        <v>1200000</v>
      </c>
      <c r="AY45" s="57"/>
      <c r="AZ45" s="57">
        <f>2*AZ39</f>
        <v>6</v>
      </c>
      <c r="BA45" s="57" t="s">
        <v>96</v>
      </c>
      <c r="BB45" s="57">
        <v>200000</v>
      </c>
      <c r="BC45" s="57">
        <f t="shared" si="33"/>
        <v>1200000</v>
      </c>
      <c r="BD45" s="57"/>
      <c r="BE45" s="57">
        <f>2*BE39</f>
        <v>4</v>
      </c>
      <c r="BF45" s="57" t="s">
        <v>96</v>
      </c>
      <c r="BG45" s="57">
        <v>200000</v>
      </c>
      <c r="BH45" s="57">
        <f t="shared" si="34"/>
        <v>800000</v>
      </c>
      <c r="BI45" s="57"/>
      <c r="BJ45" s="57">
        <f>2*BJ39</f>
        <v>2</v>
      </c>
      <c r="BK45" s="57" t="s">
        <v>96</v>
      </c>
      <c r="BL45" s="57">
        <v>200000</v>
      </c>
      <c r="BM45" s="57">
        <f t="shared" si="35"/>
        <v>400000</v>
      </c>
      <c r="BO45" s="67"/>
      <c r="BP45" s="67"/>
    </row>
    <row r="46" spans="1:84" ht="15" customHeight="1" x14ac:dyDescent="0.3">
      <c r="A46" s="57"/>
      <c r="B46" s="57"/>
      <c r="C46" s="57"/>
      <c r="D46" s="57" t="s">
        <v>82</v>
      </c>
      <c r="E46" s="57" t="s">
        <v>25</v>
      </c>
      <c r="F46" s="57"/>
      <c r="G46" s="57">
        <f>1*F39</f>
        <v>50</v>
      </c>
      <c r="H46" s="57" t="s">
        <v>95</v>
      </c>
      <c r="I46" s="57">
        <v>7500</v>
      </c>
      <c r="J46" s="57">
        <f t="shared" si="24"/>
        <v>375000</v>
      </c>
      <c r="K46" s="57"/>
      <c r="L46" s="57">
        <f>1*K39</f>
        <v>75</v>
      </c>
      <c r="M46" s="57" t="s">
        <v>95</v>
      </c>
      <c r="N46" s="57">
        <v>7500</v>
      </c>
      <c r="O46" s="57">
        <f t="shared" si="25"/>
        <v>562500</v>
      </c>
      <c r="P46" s="57"/>
      <c r="Q46" s="57">
        <f>1*P39</f>
        <v>75</v>
      </c>
      <c r="R46" s="57" t="s">
        <v>95</v>
      </c>
      <c r="S46" s="57">
        <v>7500</v>
      </c>
      <c r="T46" s="57">
        <f t="shared" si="26"/>
        <v>562500</v>
      </c>
      <c r="U46" s="57"/>
      <c r="V46" s="57">
        <f>1*U39</f>
        <v>75</v>
      </c>
      <c r="W46" s="57" t="s">
        <v>95</v>
      </c>
      <c r="X46" s="57">
        <v>7500</v>
      </c>
      <c r="Y46" s="57">
        <f t="shared" si="27"/>
        <v>562500</v>
      </c>
      <c r="Z46" s="57"/>
      <c r="AA46" s="57">
        <f>1*Z39</f>
        <v>75</v>
      </c>
      <c r="AB46" s="57" t="s">
        <v>95</v>
      </c>
      <c r="AC46" s="57">
        <v>7500</v>
      </c>
      <c r="AD46" s="57">
        <f t="shared" si="28"/>
        <v>562500</v>
      </c>
      <c r="AE46" s="57"/>
      <c r="AF46" s="57">
        <f>1*AE39</f>
        <v>75</v>
      </c>
      <c r="AG46" s="57" t="s">
        <v>95</v>
      </c>
      <c r="AH46" s="57">
        <v>7500</v>
      </c>
      <c r="AI46" s="57">
        <f t="shared" si="29"/>
        <v>562500</v>
      </c>
      <c r="AJ46" s="57"/>
      <c r="AK46" s="57">
        <f>1*AJ39</f>
        <v>75</v>
      </c>
      <c r="AL46" s="57" t="s">
        <v>95</v>
      </c>
      <c r="AM46" s="57">
        <v>7500</v>
      </c>
      <c r="AN46" s="57">
        <f t="shared" si="30"/>
        <v>562500</v>
      </c>
      <c r="AO46" s="57"/>
      <c r="AP46" s="57">
        <f>1*AO39</f>
        <v>75</v>
      </c>
      <c r="AQ46" s="57" t="s">
        <v>95</v>
      </c>
      <c r="AR46" s="57">
        <v>7500</v>
      </c>
      <c r="AS46" s="57">
        <f t="shared" si="31"/>
        <v>562500</v>
      </c>
      <c r="AT46" s="57"/>
      <c r="AU46" s="57">
        <f>1*AT39</f>
        <v>75</v>
      </c>
      <c r="AV46" s="57" t="s">
        <v>95</v>
      </c>
      <c r="AW46" s="57">
        <v>7500</v>
      </c>
      <c r="AX46" s="57">
        <f t="shared" si="32"/>
        <v>562500</v>
      </c>
      <c r="AY46" s="57"/>
      <c r="AZ46" s="57">
        <f>1*AY39</f>
        <v>75</v>
      </c>
      <c r="BA46" s="57" t="s">
        <v>95</v>
      </c>
      <c r="BB46" s="57">
        <v>7500</v>
      </c>
      <c r="BC46" s="57">
        <f t="shared" si="33"/>
        <v>562500</v>
      </c>
      <c r="BD46" s="57"/>
      <c r="BE46" s="57">
        <f>1*BD39</f>
        <v>50</v>
      </c>
      <c r="BF46" s="57" t="s">
        <v>95</v>
      </c>
      <c r="BG46" s="57">
        <v>7500</v>
      </c>
      <c r="BH46" s="57">
        <f t="shared" si="34"/>
        <v>375000</v>
      </c>
      <c r="BI46" s="57"/>
      <c r="BJ46" s="57">
        <f>1*BI39</f>
        <v>25</v>
      </c>
      <c r="BK46" s="57" t="s">
        <v>95</v>
      </c>
      <c r="BL46" s="57">
        <v>7500</v>
      </c>
      <c r="BM46" s="57">
        <f t="shared" si="35"/>
        <v>187500</v>
      </c>
      <c r="BO46" s="67"/>
      <c r="BP46" s="67"/>
    </row>
    <row r="47" spans="1:84" ht="15" customHeight="1" x14ac:dyDescent="0.3">
      <c r="A47" s="57"/>
      <c r="B47" s="57"/>
      <c r="C47" s="57"/>
      <c r="D47" s="57" t="s">
        <v>97</v>
      </c>
      <c r="E47" s="57" t="s">
        <v>26</v>
      </c>
      <c r="F47" s="57"/>
      <c r="G47" s="57">
        <v>0</v>
      </c>
      <c r="H47" s="57" t="s">
        <v>82</v>
      </c>
      <c r="I47" s="57">
        <v>0</v>
      </c>
      <c r="J47" s="57">
        <f>SUM(J48:J51)</f>
        <v>9200000</v>
      </c>
      <c r="K47" s="57"/>
      <c r="L47" s="57">
        <v>0</v>
      </c>
      <c r="M47" s="57" t="s">
        <v>82</v>
      </c>
      <c r="N47" s="57">
        <v>0</v>
      </c>
      <c r="O47" s="57">
        <f>SUM(O48:O51)</f>
        <v>13800000</v>
      </c>
      <c r="P47" s="57"/>
      <c r="Q47" s="57">
        <v>0</v>
      </c>
      <c r="R47" s="57" t="s">
        <v>82</v>
      </c>
      <c r="S47" s="57">
        <v>0</v>
      </c>
      <c r="T47" s="57">
        <f>SUM(T48:T51)</f>
        <v>13800000</v>
      </c>
      <c r="U47" s="57"/>
      <c r="V47" s="57">
        <v>0</v>
      </c>
      <c r="W47" s="57" t="s">
        <v>82</v>
      </c>
      <c r="X47" s="57">
        <v>0</v>
      </c>
      <c r="Y47" s="57">
        <f>SUM(Y48:Y51)</f>
        <v>13800000</v>
      </c>
      <c r="Z47" s="57"/>
      <c r="AA47" s="57">
        <v>0</v>
      </c>
      <c r="AB47" s="57" t="s">
        <v>82</v>
      </c>
      <c r="AC47" s="57">
        <v>0</v>
      </c>
      <c r="AD47" s="57">
        <f>SUM(AD48:AD51)</f>
        <v>13800000</v>
      </c>
      <c r="AE47" s="57"/>
      <c r="AF47" s="57">
        <v>0</v>
      </c>
      <c r="AG47" s="57" t="s">
        <v>82</v>
      </c>
      <c r="AH47" s="57">
        <v>0</v>
      </c>
      <c r="AI47" s="57">
        <f>SUM(AI48:AI51)</f>
        <v>13800000</v>
      </c>
      <c r="AJ47" s="57"/>
      <c r="AK47" s="57">
        <v>0</v>
      </c>
      <c r="AL47" s="57" t="s">
        <v>82</v>
      </c>
      <c r="AM47" s="57">
        <v>0</v>
      </c>
      <c r="AN47" s="57">
        <f>SUM(AN48:AN51)</f>
        <v>13800000</v>
      </c>
      <c r="AO47" s="57"/>
      <c r="AP47" s="57">
        <v>0</v>
      </c>
      <c r="AQ47" s="57" t="s">
        <v>82</v>
      </c>
      <c r="AR47" s="57">
        <v>0</v>
      </c>
      <c r="AS47" s="57">
        <f>SUM(AS48:AS51)</f>
        <v>13800000</v>
      </c>
      <c r="AT47" s="57"/>
      <c r="AU47" s="57">
        <v>0</v>
      </c>
      <c r="AV47" s="57" t="s">
        <v>82</v>
      </c>
      <c r="AW47" s="57">
        <v>0</v>
      </c>
      <c r="AX47" s="57">
        <f>SUM(AX48:AX51)</f>
        <v>13800000</v>
      </c>
      <c r="AY47" s="57"/>
      <c r="AZ47" s="57">
        <v>0</v>
      </c>
      <c r="BA47" s="57" t="s">
        <v>82</v>
      </c>
      <c r="BB47" s="57">
        <v>0</v>
      </c>
      <c r="BC47" s="57">
        <f>SUM(BC48:BC51)</f>
        <v>13800000</v>
      </c>
      <c r="BD47" s="57"/>
      <c r="BE47" s="57">
        <v>0</v>
      </c>
      <c r="BF47" s="57" t="s">
        <v>82</v>
      </c>
      <c r="BG47" s="57">
        <v>0</v>
      </c>
      <c r="BH47" s="57">
        <f>SUM(BH48:BH51)</f>
        <v>9200000</v>
      </c>
      <c r="BI47" s="57"/>
      <c r="BJ47" s="57">
        <v>0</v>
      </c>
      <c r="BK47" s="57" t="s">
        <v>82</v>
      </c>
      <c r="BL47" s="57">
        <v>0</v>
      </c>
      <c r="BM47" s="57">
        <f>SUM(BM48:BM51)</f>
        <v>4600000</v>
      </c>
      <c r="BO47" s="67"/>
      <c r="BP47" s="67"/>
    </row>
    <row r="48" spans="1:84" ht="15" customHeight="1" x14ac:dyDescent="0.3">
      <c r="A48" s="57"/>
      <c r="B48" s="57"/>
      <c r="C48" s="57"/>
      <c r="D48" s="57" t="s">
        <v>82</v>
      </c>
      <c r="E48" s="58" t="s">
        <v>28</v>
      </c>
      <c r="F48" s="57"/>
      <c r="G48" s="57">
        <f>F39</f>
        <v>50</v>
      </c>
      <c r="H48" s="57" t="s">
        <v>95</v>
      </c>
      <c r="I48" s="57">
        <f>20000+70000</f>
        <v>90000</v>
      </c>
      <c r="J48" s="57">
        <f>G48*I48</f>
        <v>4500000</v>
      </c>
      <c r="K48" s="57"/>
      <c r="L48" s="57">
        <f>K39</f>
        <v>75</v>
      </c>
      <c r="M48" s="57" t="s">
        <v>95</v>
      </c>
      <c r="N48" s="57">
        <f>20000+70000</f>
        <v>90000</v>
      </c>
      <c r="O48" s="57">
        <f>L48*N48</f>
        <v>6750000</v>
      </c>
      <c r="P48" s="57"/>
      <c r="Q48" s="57">
        <f>P39</f>
        <v>75</v>
      </c>
      <c r="R48" s="57" t="s">
        <v>95</v>
      </c>
      <c r="S48" s="57">
        <f>20000+70000</f>
        <v>90000</v>
      </c>
      <c r="T48" s="57">
        <f>Q48*S48</f>
        <v>6750000</v>
      </c>
      <c r="U48" s="57"/>
      <c r="V48" s="57">
        <f>U39</f>
        <v>75</v>
      </c>
      <c r="W48" s="57" t="s">
        <v>95</v>
      </c>
      <c r="X48" s="57">
        <f>20000+70000</f>
        <v>90000</v>
      </c>
      <c r="Y48" s="57">
        <f>V48*X48</f>
        <v>6750000</v>
      </c>
      <c r="Z48" s="57"/>
      <c r="AA48" s="57">
        <f>Z39</f>
        <v>75</v>
      </c>
      <c r="AB48" s="57" t="s">
        <v>95</v>
      </c>
      <c r="AC48" s="57">
        <f>20000+70000</f>
        <v>90000</v>
      </c>
      <c r="AD48" s="57">
        <f>AA48*AC48</f>
        <v>6750000</v>
      </c>
      <c r="AE48" s="57"/>
      <c r="AF48" s="57">
        <f>AE39</f>
        <v>75</v>
      </c>
      <c r="AG48" s="57" t="s">
        <v>95</v>
      </c>
      <c r="AH48" s="57">
        <f>20000+70000</f>
        <v>90000</v>
      </c>
      <c r="AI48" s="57">
        <f>AF48*AH48</f>
        <v>6750000</v>
      </c>
      <c r="AJ48" s="57"/>
      <c r="AK48" s="57">
        <f>AJ39</f>
        <v>75</v>
      </c>
      <c r="AL48" s="57" t="s">
        <v>95</v>
      </c>
      <c r="AM48" s="57">
        <f>20000+70000</f>
        <v>90000</v>
      </c>
      <c r="AN48" s="57">
        <f>AK48*AM48</f>
        <v>6750000</v>
      </c>
      <c r="AO48" s="57"/>
      <c r="AP48" s="57">
        <f>AO39</f>
        <v>75</v>
      </c>
      <c r="AQ48" s="57" t="s">
        <v>95</v>
      </c>
      <c r="AR48" s="57">
        <f>20000+70000</f>
        <v>90000</v>
      </c>
      <c r="AS48" s="57">
        <f>AP48*AR48</f>
        <v>6750000</v>
      </c>
      <c r="AT48" s="57"/>
      <c r="AU48" s="57">
        <f>AT39</f>
        <v>75</v>
      </c>
      <c r="AV48" s="57" t="s">
        <v>95</v>
      </c>
      <c r="AW48" s="57">
        <f>20000+70000</f>
        <v>90000</v>
      </c>
      <c r="AX48" s="57">
        <f>AU48*AW48</f>
        <v>6750000</v>
      </c>
      <c r="AY48" s="57"/>
      <c r="AZ48" s="57">
        <f>AY39</f>
        <v>75</v>
      </c>
      <c r="BA48" s="57" t="s">
        <v>95</v>
      </c>
      <c r="BB48" s="57">
        <f>20000+70000</f>
        <v>90000</v>
      </c>
      <c r="BC48" s="57">
        <f>AZ48*BB48</f>
        <v>6750000</v>
      </c>
      <c r="BD48" s="57"/>
      <c r="BE48" s="57">
        <f>BD39</f>
        <v>50</v>
      </c>
      <c r="BF48" s="57" t="s">
        <v>95</v>
      </c>
      <c r="BG48" s="57">
        <f>20000+70000</f>
        <v>90000</v>
      </c>
      <c r="BH48" s="57">
        <f>BE48*BG48</f>
        <v>4500000</v>
      </c>
      <c r="BI48" s="57"/>
      <c r="BJ48" s="57">
        <f>BI39</f>
        <v>25</v>
      </c>
      <c r="BK48" s="57" t="s">
        <v>95</v>
      </c>
      <c r="BL48" s="57">
        <f>20000+70000</f>
        <v>90000</v>
      </c>
      <c r="BM48" s="57">
        <f>BJ48*BL48</f>
        <v>2250000</v>
      </c>
      <c r="BO48" s="67"/>
      <c r="BP48" s="67"/>
    </row>
    <row r="49" spans="1:84" ht="15" customHeight="1" x14ac:dyDescent="0.3">
      <c r="A49" s="57"/>
      <c r="B49" s="57"/>
      <c r="C49" s="57"/>
      <c r="D49" s="57" t="s">
        <v>82</v>
      </c>
      <c r="E49" s="57" t="s">
        <v>29</v>
      </c>
      <c r="F49" s="57"/>
      <c r="G49" s="57">
        <f>F39</f>
        <v>50</v>
      </c>
      <c r="H49" s="57" t="s">
        <v>98</v>
      </c>
      <c r="I49" s="57">
        <v>50000</v>
      </c>
      <c r="J49" s="57">
        <f>G49*I49</f>
        <v>2500000</v>
      </c>
      <c r="K49" s="57"/>
      <c r="L49" s="57">
        <f>K39</f>
        <v>75</v>
      </c>
      <c r="M49" s="57" t="s">
        <v>98</v>
      </c>
      <c r="N49" s="57">
        <v>50000</v>
      </c>
      <c r="O49" s="57">
        <f>L49*N49</f>
        <v>3750000</v>
      </c>
      <c r="P49" s="57"/>
      <c r="Q49" s="57">
        <f>P39</f>
        <v>75</v>
      </c>
      <c r="R49" s="57" t="s">
        <v>98</v>
      </c>
      <c r="S49" s="57">
        <v>50000</v>
      </c>
      <c r="T49" s="57">
        <f>Q49*S49</f>
        <v>3750000</v>
      </c>
      <c r="U49" s="57"/>
      <c r="V49" s="57">
        <f>U39</f>
        <v>75</v>
      </c>
      <c r="W49" s="57" t="s">
        <v>98</v>
      </c>
      <c r="X49" s="57">
        <v>50000</v>
      </c>
      <c r="Y49" s="57">
        <f>V49*X49</f>
        <v>3750000</v>
      </c>
      <c r="Z49" s="57"/>
      <c r="AA49" s="57">
        <f>Z39</f>
        <v>75</v>
      </c>
      <c r="AB49" s="57" t="s">
        <v>98</v>
      </c>
      <c r="AC49" s="57">
        <v>50000</v>
      </c>
      <c r="AD49" s="57">
        <f>AA49*AC49</f>
        <v>3750000</v>
      </c>
      <c r="AE49" s="57"/>
      <c r="AF49" s="57">
        <f>AE39</f>
        <v>75</v>
      </c>
      <c r="AG49" s="57" t="s">
        <v>98</v>
      </c>
      <c r="AH49" s="57">
        <v>50000</v>
      </c>
      <c r="AI49" s="57">
        <f>AF49*AH49</f>
        <v>3750000</v>
      </c>
      <c r="AJ49" s="57"/>
      <c r="AK49" s="57">
        <f>AJ39</f>
        <v>75</v>
      </c>
      <c r="AL49" s="57" t="s">
        <v>98</v>
      </c>
      <c r="AM49" s="57">
        <v>50000</v>
      </c>
      <c r="AN49" s="57">
        <f>AK49*AM49</f>
        <v>3750000</v>
      </c>
      <c r="AO49" s="57"/>
      <c r="AP49" s="57">
        <f>AO39</f>
        <v>75</v>
      </c>
      <c r="AQ49" s="57" t="s">
        <v>98</v>
      </c>
      <c r="AR49" s="57">
        <v>50000</v>
      </c>
      <c r="AS49" s="57">
        <f>AP49*AR49</f>
        <v>3750000</v>
      </c>
      <c r="AT49" s="57"/>
      <c r="AU49" s="57">
        <f>AT39</f>
        <v>75</v>
      </c>
      <c r="AV49" s="57" t="s">
        <v>98</v>
      </c>
      <c r="AW49" s="57">
        <v>50000</v>
      </c>
      <c r="AX49" s="57">
        <f>AU49*AW49</f>
        <v>3750000</v>
      </c>
      <c r="AY49" s="57"/>
      <c r="AZ49" s="57">
        <f>AY39</f>
        <v>75</v>
      </c>
      <c r="BA49" s="57" t="s">
        <v>98</v>
      </c>
      <c r="BB49" s="57">
        <v>50000</v>
      </c>
      <c r="BC49" s="57">
        <f>AZ49*BB49</f>
        <v>3750000</v>
      </c>
      <c r="BD49" s="57"/>
      <c r="BE49" s="57">
        <f>BD39</f>
        <v>50</v>
      </c>
      <c r="BF49" s="57" t="s">
        <v>98</v>
      </c>
      <c r="BG49" s="57">
        <v>50000</v>
      </c>
      <c r="BH49" s="57">
        <f>BE49*BG49</f>
        <v>2500000</v>
      </c>
      <c r="BI49" s="57"/>
      <c r="BJ49" s="57">
        <f>BI39</f>
        <v>25</v>
      </c>
      <c r="BK49" s="57" t="s">
        <v>98</v>
      </c>
      <c r="BL49" s="57">
        <v>50000</v>
      </c>
      <c r="BM49" s="57">
        <f>BJ49*BL49</f>
        <v>1250000</v>
      </c>
      <c r="BO49" s="67"/>
      <c r="BP49" s="67"/>
    </row>
    <row r="50" spans="1:84" ht="15" customHeight="1" x14ac:dyDescent="0.3">
      <c r="A50" s="57"/>
      <c r="B50" s="57"/>
      <c r="C50" s="57"/>
      <c r="D50" s="57" t="s">
        <v>82</v>
      </c>
      <c r="E50" s="57" t="s">
        <v>30</v>
      </c>
      <c r="F50" s="57"/>
      <c r="G50" s="57">
        <f>F39</f>
        <v>50</v>
      </c>
      <c r="H50" s="57" t="s">
        <v>95</v>
      </c>
      <c r="I50" s="57">
        <v>20000</v>
      </c>
      <c r="J50" s="57">
        <f>G50*I50</f>
        <v>1000000</v>
      </c>
      <c r="K50" s="57"/>
      <c r="L50" s="57">
        <f>K39</f>
        <v>75</v>
      </c>
      <c r="M50" s="57" t="s">
        <v>95</v>
      </c>
      <c r="N50" s="57">
        <v>20000</v>
      </c>
      <c r="O50" s="57">
        <f>L50*N50</f>
        <v>1500000</v>
      </c>
      <c r="P50" s="57"/>
      <c r="Q50" s="57">
        <f>P39</f>
        <v>75</v>
      </c>
      <c r="R50" s="57" t="s">
        <v>95</v>
      </c>
      <c r="S50" s="57">
        <v>20000</v>
      </c>
      <c r="T50" s="57">
        <f>Q50*S50</f>
        <v>1500000</v>
      </c>
      <c r="U50" s="57"/>
      <c r="V50" s="57">
        <f>U39</f>
        <v>75</v>
      </c>
      <c r="W50" s="57" t="s">
        <v>95</v>
      </c>
      <c r="X50" s="57">
        <v>20000</v>
      </c>
      <c r="Y50" s="57">
        <f>V50*X50</f>
        <v>1500000</v>
      </c>
      <c r="Z50" s="57"/>
      <c r="AA50" s="57">
        <f>Z39</f>
        <v>75</v>
      </c>
      <c r="AB50" s="57" t="s">
        <v>95</v>
      </c>
      <c r="AC50" s="57">
        <v>20000</v>
      </c>
      <c r="AD50" s="57">
        <f>AA50*AC50</f>
        <v>1500000</v>
      </c>
      <c r="AE50" s="57"/>
      <c r="AF50" s="57">
        <f>AE39</f>
        <v>75</v>
      </c>
      <c r="AG50" s="57" t="s">
        <v>95</v>
      </c>
      <c r="AH50" s="57">
        <v>20000</v>
      </c>
      <c r="AI50" s="57">
        <f>AF50*AH50</f>
        <v>1500000</v>
      </c>
      <c r="AJ50" s="57"/>
      <c r="AK50" s="57">
        <f>AJ39</f>
        <v>75</v>
      </c>
      <c r="AL50" s="57" t="s">
        <v>95</v>
      </c>
      <c r="AM50" s="57">
        <v>20000</v>
      </c>
      <c r="AN50" s="57">
        <f>AK50*AM50</f>
        <v>1500000</v>
      </c>
      <c r="AO50" s="57"/>
      <c r="AP50" s="57">
        <f>AO39</f>
        <v>75</v>
      </c>
      <c r="AQ50" s="57" t="s">
        <v>95</v>
      </c>
      <c r="AR50" s="57">
        <v>20000</v>
      </c>
      <c r="AS50" s="57">
        <f>AP50*AR50</f>
        <v>1500000</v>
      </c>
      <c r="AT50" s="57"/>
      <c r="AU50" s="57">
        <f>AT39</f>
        <v>75</v>
      </c>
      <c r="AV50" s="57" t="s">
        <v>95</v>
      </c>
      <c r="AW50" s="57">
        <v>20000</v>
      </c>
      <c r="AX50" s="57">
        <f>AU50*AW50</f>
        <v>1500000</v>
      </c>
      <c r="AY50" s="57"/>
      <c r="AZ50" s="57">
        <f>AY39</f>
        <v>75</v>
      </c>
      <c r="BA50" s="57" t="s">
        <v>95</v>
      </c>
      <c r="BB50" s="57">
        <v>20000</v>
      </c>
      <c r="BC50" s="57">
        <f>AZ50*BB50</f>
        <v>1500000</v>
      </c>
      <c r="BD50" s="57"/>
      <c r="BE50" s="57">
        <f>BD39</f>
        <v>50</v>
      </c>
      <c r="BF50" s="57" t="s">
        <v>95</v>
      </c>
      <c r="BG50" s="57">
        <v>20000</v>
      </c>
      <c r="BH50" s="57">
        <f>BE50*BG50</f>
        <v>1000000</v>
      </c>
      <c r="BI50" s="57"/>
      <c r="BJ50" s="57">
        <f>BI39</f>
        <v>25</v>
      </c>
      <c r="BK50" s="57" t="s">
        <v>95</v>
      </c>
      <c r="BL50" s="57">
        <v>20000</v>
      </c>
      <c r="BM50" s="57">
        <f>BJ50*BL50</f>
        <v>500000</v>
      </c>
      <c r="BO50" s="67"/>
      <c r="BP50" s="67"/>
    </row>
    <row r="51" spans="1:84" ht="15" customHeight="1" x14ac:dyDescent="0.3">
      <c r="A51" s="57"/>
      <c r="B51" s="57"/>
      <c r="C51" s="57"/>
      <c r="D51" s="57" t="s">
        <v>82</v>
      </c>
      <c r="E51" s="57" t="s">
        <v>31</v>
      </c>
      <c r="F51" s="57"/>
      <c r="G51" s="57">
        <f>+G39</f>
        <v>2</v>
      </c>
      <c r="H51" s="57" t="s">
        <v>94</v>
      </c>
      <c r="I51" s="57">
        <v>600000</v>
      </c>
      <c r="J51" s="57">
        <f>G51*I51</f>
        <v>1200000</v>
      </c>
      <c r="K51" s="57"/>
      <c r="L51" s="57">
        <f>L39</f>
        <v>3</v>
      </c>
      <c r="M51" s="57" t="s">
        <v>94</v>
      </c>
      <c r="N51" s="57">
        <v>600000</v>
      </c>
      <c r="O51" s="57">
        <f>L51*N51</f>
        <v>1800000</v>
      </c>
      <c r="P51" s="57"/>
      <c r="Q51" s="57">
        <f>Q39</f>
        <v>3</v>
      </c>
      <c r="R51" s="57" t="s">
        <v>94</v>
      </c>
      <c r="S51" s="57">
        <v>600000</v>
      </c>
      <c r="T51" s="57">
        <f>Q51*S51</f>
        <v>1800000</v>
      </c>
      <c r="U51" s="57"/>
      <c r="V51" s="57">
        <f>V39</f>
        <v>3</v>
      </c>
      <c r="W51" s="57" t="s">
        <v>94</v>
      </c>
      <c r="X51" s="57">
        <v>600000</v>
      </c>
      <c r="Y51" s="57">
        <f>V51*X51</f>
        <v>1800000</v>
      </c>
      <c r="Z51" s="57"/>
      <c r="AA51" s="57">
        <f>AA39</f>
        <v>3</v>
      </c>
      <c r="AB51" s="57" t="s">
        <v>94</v>
      </c>
      <c r="AC51" s="57">
        <v>600000</v>
      </c>
      <c r="AD51" s="57">
        <f>AA51*AC51</f>
        <v>1800000</v>
      </c>
      <c r="AE51" s="57"/>
      <c r="AF51" s="57">
        <f>AF39</f>
        <v>3</v>
      </c>
      <c r="AG51" s="57" t="s">
        <v>94</v>
      </c>
      <c r="AH51" s="57">
        <v>600000</v>
      </c>
      <c r="AI51" s="57">
        <f>AF51*AH51</f>
        <v>1800000</v>
      </c>
      <c r="AJ51" s="57"/>
      <c r="AK51" s="57">
        <f>AK39</f>
        <v>3</v>
      </c>
      <c r="AL51" s="57" t="s">
        <v>94</v>
      </c>
      <c r="AM51" s="57">
        <v>600000</v>
      </c>
      <c r="AN51" s="57">
        <f>AK51*AM51</f>
        <v>1800000</v>
      </c>
      <c r="AO51" s="57"/>
      <c r="AP51" s="57">
        <f>AP39</f>
        <v>3</v>
      </c>
      <c r="AQ51" s="57" t="s">
        <v>94</v>
      </c>
      <c r="AR51" s="57">
        <v>600000</v>
      </c>
      <c r="AS51" s="57">
        <f>AP51*AR51</f>
        <v>1800000</v>
      </c>
      <c r="AT51" s="57"/>
      <c r="AU51" s="57">
        <f>AU39</f>
        <v>3</v>
      </c>
      <c r="AV51" s="57" t="s">
        <v>94</v>
      </c>
      <c r="AW51" s="57">
        <v>600000</v>
      </c>
      <c r="AX51" s="57">
        <f>AU51*AW51</f>
        <v>1800000</v>
      </c>
      <c r="AY51" s="57"/>
      <c r="AZ51" s="57">
        <f>AZ39</f>
        <v>3</v>
      </c>
      <c r="BA51" s="57" t="s">
        <v>94</v>
      </c>
      <c r="BB51" s="57">
        <v>600000</v>
      </c>
      <c r="BC51" s="57">
        <f>AZ51*BB51</f>
        <v>1800000</v>
      </c>
      <c r="BD51" s="57"/>
      <c r="BE51" s="57">
        <f>BE39</f>
        <v>2</v>
      </c>
      <c r="BF51" s="57" t="s">
        <v>94</v>
      </c>
      <c r="BG51" s="57">
        <v>600000</v>
      </c>
      <c r="BH51" s="57">
        <f>BE51*BG51</f>
        <v>1200000</v>
      </c>
      <c r="BI51" s="57"/>
      <c r="BJ51" s="57">
        <f>BJ39</f>
        <v>1</v>
      </c>
      <c r="BK51" s="57" t="s">
        <v>94</v>
      </c>
      <c r="BL51" s="57">
        <v>600000</v>
      </c>
      <c r="BM51" s="57">
        <f>BJ51*BL51</f>
        <v>600000</v>
      </c>
      <c r="BO51" s="67"/>
      <c r="BP51" s="67"/>
    </row>
    <row r="52" spans="1:84" s="47" customFormat="1" ht="15" customHeight="1" x14ac:dyDescent="0.3">
      <c r="A52" s="78" t="s">
        <v>83</v>
      </c>
      <c r="B52" s="78" t="s">
        <v>83</v>
      </c>
      <c r="C52" s="78" t="s">
        <v>87</v>
      </c>
      <c r="D52" s="56" t="s">
        <v>101</v>
      </c>
      <c r="E52" s="56" t="s">
        <v>34</v>
      </c>
      <c r="F52" s="56">
        <f>G52*25</f>
        <v>50</v>
      </c>
      <c r="G52" s="56">
        <v>2</v>
      </c>
      <c r="H52" s="56" t="s">
        <v>91</v>
      </c>
      <c r="I52" s="56">
        <v>0</v>
      </c>
      <c r="J52" s="56">
        <f>J53+J60</f>
        <v>40155000</v>
      </c>
      <c r="K52" s="56">
        <f>L52*25</f>
        <v>100</v>
      </c>
      <c r="L52" s="56">
        <v>4</v>
      </c>
      <c r="M52" s="56" t="s">
        <v>91</v>
      </c>
      <c r="N52" s="56">
        <v>0</v>
      </c>
      <c r="O52" s="56">
        <f>O53+O60</f>
        <v>80310000</v>
      </c>
      <c r="P52" s="56">
        <f>Q52*25</f>
        <v>100</v>
      </c>
      <c r="Q52" s="56">
        <v>4</v>
      </c>
      <c r="R52" s="56" t="s">
        <v>91</v>
      </c>
      <c r="S52" s="56">
        <v>0</v>
      </c>
      <c r="T52" s="56">
        <f>T53+T60</f>
        <v>80310000</v>
      </c>
      <c r="U52" s="56">
        <f>V52*25</f>
        <v>100</v>
      </c>
      <c r="V52" s="56">
        <v>4</v>
      </c>
      <c r="W52" s="56" t="s">
        <v>91</v>
      </c>
      <c r="X52" s="56">
        <v>0</v>
      </c>
      <c r="Y52" s="56">
        <f>Y53+Y60</f>
        <v>80310000</v>
      </c>
      <c r="Z52" s="56">
        <f>AA52*25</f>
        <v>100</v>
      </c>
      <c r="AA52" s="56">
        <v>4</v>
      </c>
      <c r="AB52" s="56" t="s">
        <v>91</v>
      </c>
      <c r="AC52" s="56">
        <v>0</v>
      </c>
      <c r="AD52" s="56">
        <f>AD53+AD60</f>
        <v>80310000</v>
      </c>
      <c r="AE52" s="56">
        <f>AF52*25</f>
        <v>100</v>
      </c>
      <c r="AF52" s="56">
        <v>4</v>
      </c>
      <c r="AG52" s="56" t="s">
        <v>91</v>
      </c>
      <c r="AH52" s="56">
        <v>0</v>
      </c>
      <c r="AI52" s="56">
        <f>AI53+AI60</f>
        <v>80310000</v>
      </c>
      <c r="AJ52" s="56">
        <f>AK52*25</f>
        <v>100</v>
      </c>
      <c r="AK52" s="56">
        <v>4</v>
      </c>
      <c r="AL52" s="56" t="s">
        <v>91</v>
      </c>
      <c r="AM52" s="56">
        <v>0</v>
      </c>
      <c r="AN52" s="56">
        <f>AN53+AN60</f>
        <v>80310000</v>
      </c>
      <c r="AO52" s="56">
        <f>AP52*25</f>
        <v>100</v>
      </c>
      <c r="AP52" s="56">
        <v>4</v>
      </c>
      <c r="AQ52" s="56" t="s">
        <v>91</v>
      </c>
      <c r="AR52" s="56">
        <v>0</v>
      </c>
      <c r="AS52" s="56">
        <f>AS53+AS60</f>
        <v>80310000</v>
      </c>
      <c r="AT52" s="56">
        <f>AU52*25</f>
        <v>100</v>
      </c>
      <c r="AU52" s="56">
        <v>4</v>
      </c>
      <c r="AV52" s="56" t="s">
        <v>91</v>
      </c>
      <c r="AW52" s="56">
        <v>0</v>
      </c>
      <c r="AX52" s="56">
        <f>AX53+AX60</f>
        <v>80310000</v>
      </c>
      <c r="AY52" s="56">
        <f>AZ52*25</f>
        <v>75</v>
      </c>
      <c r="AZ52" s="56">
        <v>3</v>
      </c>
      <c r="BA52" s="56" t="s">
        <v>91</v>
      </c>
      <c r="BB52" s="56">
        <v>0</v>
      </c>
      <c r="BC52" s="56">
        <f>BC53+BC60</f>
        <v>60232500</v>
      </c>
      <c r="BD52" s="56">
        <f>BE52*25</f>
        <v>50</v>
      </c>
      <c r="BE52" s="56">
        <v>2</v>
      </c>
      <c r="BF52" s="56" t="s">
        <v>91</v>
      </c>
      <c r="BG52" s="56">
        <v>0</v>
      </c>
      <c r="BH52" s="56">
        <f>BH53+BH60</f>
        <v>40155000</v>
      </c>
      <c r="BI52" s="56">
        <f>BJ52*25</f>
        <v>25</v>
      </c>
      <c r="BJ52" s="56">
        <v>1</v>
      </c>
      <c r="BK52" s="56" t="s">
        <v>91</v>
      </c>
      <c r="BL52" s="56">
        <v>0</v>
      </c>
      <c r="BM52" s="56">
        <f>BM53+BM60</f>
        <v>20077500</v>
      </c>
      <c r="BN52" s="51"/>
      <c r="BO52" s="66"/>
      <c r="BP52" s="66"/>
      <c r="BQ52" s="50">
        <f>+F52+K52+P52+U52+Z52+AE52+AJ52+AO52+AT52+AY52+BD52+BI52</f>
        <v>1000</v>
      </c>
      <c r="BR52" s="50">
        <f>+G52+L52+Q52+V52+AA52+AF52+AK52+AP52+AU52+AZ52+BE52+BJ52</f>
        <v>40</v>
      </c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</row>
    <row r="53" spans="1:84" ht="15" customHeight="1" x14ac:dyDescent="0.3">
      <c r="A53" s="57"/>
      <c r="B53" s="57"/>
      <c r="C53" s="57"/>
      <c r="D53" s="57" t="s">
        <v>92</v>
      </c>
      <c r="E53" s="57" t="s">
        <v>19</v>
      </c>
      <c r="F53" s="57"/>
      <c r="G53" s="57">
        <v>0</v>
      </c>
      <c r="H53" s="57" t="s">
        <v>82</v>
      </c>
      <c r="I53" s="57">
        <v>0</v>
      </c>
      <c r="J53" s="57">
        <f>SUM(J54:J59)</f>
        <v>17055000</v>
      </c>
      <c r="K53" s="57"/>
      <c r="L53" s="57">
        <v>0</v>
      </c>
      <c r="M53" s="57" t="s">
        <v>82</v>
      </c>
      <c r="N53" s="57">
        <v>0</v>
      </c>
      <c r="O53" s="57">
        <f>SUM(O54:O59)</f>
        <v>34110000</v>
      </c>
      <c r="P53" s="57"/>
      <c r="Q53" s="57">
        <v>0</v>
      </c>
      <c r="R53" s="57" t="s">
        <v>82</v>
      </c>
      <c r="S53" s="57">
        <v>0</v>
      </c>
      <c r="T53" s="57">
        <f>SUM(T54:T59)</f>
        <v>34110000</v>
      </c>
      <c r="U53" s="57"/>
      <c r="V53" s="57">
        <v>0</v>
      </c>
      <c r="W53" s="57" t="s">
        <v>82</v>
      </c>
      <c r="X53" s="57">
        <v>0</v>
      </c>
      <c r="Y53" s="57">
        <f>SUM(Y54:Y59)</f>
        <v>34110000</v>
      </c>
      <c r="Z53" s="57"/>
      <c r="AA53" s="57">
        <v>0</v>
      </c>
      <c r="AB53" s="57" t="s">
        <v>82</v>
      </c>
      <c r="AC53" s="57">
        <v>0</v>
      </c>
      <c r="AD53" s="57">
        <f>SUM(AD54:AD59)</f>
        <v>34110000</v>
      </c>
      <c r="AE53" s="57"/>
      <c r="AF53" s="57">
        <v>0</v>
      </c>
      <c r="AG53" s="57" t="s">
        <v>82</v>
      </c>
      <c r="AH53" s="57">
        <v>0</v>
      </c>
      <c r="AI53" s="57">
        <f>SUM(AI54:AI59)</f>
        <v>34110000</v>
      </c>
      <c r="AJ53" s="57"/>
      <c r="AK53" s="57">
        <v>0</v>
      </c>
      <c r="AL53" s="57" t="s">
        <v>82</v>
      </c>
      <c r="AM53" s="57">
        <v>0</v>
      </c>
      <c r="AN53" s="57">
        <f>SUM(AN54:AN59)</f>
        <v>34110000</v>
      </c>
      <c r="AO53" s="57"/>
      <c r="AP53" s="57">
        <v>0</v>
      </c>
      <c r="AQ53" s="57" t="s">
        <v>82</v>
      </c>
      <c r="AR53" s="57">
        <v>0</v>
      </c>
      <c r="AS53" s="57">
        <f>SUM(AS54:AS59)</f>
        <v>34110000</v>
      </c>
      <c r="AT53" s="57"/>
      <c r="AU53" s="57">
        <v>0</v>
      </c>
      <c r="AV53" s="57" t="s">
        <v>82</v>
      </c>
      <c r="AW53" s="57">
        <v>0</v>
      </c>
      <c r="AX53" s="57">
        <f>SUM(AX54:AX59)</f>
        <v>34110000</v>
      </c>
      <c r="AY53" s="57"/>
      <c r="AZ53" s="57">
        <v>0</v>
      </c>
      <c r="BA53" s="57" t="s">
        <v>82</v>
      </c>
      <c r="BB53" s="57">
        <v>0</v>
      </c>
      <c r="BC53" s="57">
        <f>SUM(BC54:BC59)</f>
        <v>25582500</v>
      </c>
      <c r="BD53" s="57"/>
      <c r="BE53" s="57">
        <v>0</v>
      </c>
      <c r="BF53" s="57" t="s">
        <v>82</v>
      </c>
      <c r="BG53" s="57">
        <v>0</v>
      </c>
      <c r="BH53" s="57">
        <f>SUM(BH54:BH59)</f>
        <v>17055000</v>
      </c>
      <c r="BI53" s="57"/>
      <c r="BJ53" s="57">
        <v>0</v>
      </c>
      <c r="BK53" s="57" t="s">
        <v>82</v>
      </c>
      <c r="BL53" s="57">
        <v>0</v>
      </c>
      <c r="BM53" s="57">
        <f>SUM(BM54:BM59)</f>
        <v>8527500</v>
      </c>
      <c r="BO53" s="67"/>
      <c r="BP53" s="67"/>
    </row>
    <row r="54" spans="1:84" ht="15" customHeight="1" x14ac:dyDescent="0.3">
      <c r="A54" s="57"/>
      <c r="B54" s="57"/>
      <c r="C54" s="57"/>
      <c r="D54" s="57" t="s">
        <v>82</v>
      </c>
      <c r="E54" s="57" t="s">
        <v>20</v>
      </c>
      <c r="F54" s="57"/>
      <c r="G54" s="57">
        <f>15*G52</f>
        <v>30</v>
      </c>
      <c r="H54" s="57" t="s">
        <v>93</v>
      </c>
      <c r="I54" s="57">
        <v>150000</v>
      </c>
      <c r="J54" s="57">
        <f t="shared" ref="J54:J59" si="36">G54*I54</f>
        <v>4500000</v>
      </c>
      <c r="K54" s="57"/>
      <c r="L54" s="57">
        <f>15*L52</f>
        <v>60</v>
      </c>
      <c r="M54" s="57" t="s">
        <v>93</v>
      </c>
      <c r="N54" s="57">
        <v>150000</v>
      </c>
      <c r="O54" s="57">
        <f t="shared" ref="O54:O59" si="37">L54*N54</f>
        <v>9000000</v>
      </c>
      <c r="P54" s="57"/>
      <c r="Q54" s="57">
        <f>15*Q52</f>
        <v>60</v>
      </c>
      <c r="R54" s="57" t="s">
        <v>93</v>
      </c>
      <c r="S54" s="57">
        <v>150000</v>
      </c>
      <c r="T54" s="57">
        <f t="shared" ref="T54:T59" si="38">Q54*S54</f>
        <v>9000000</v>
      </c>
      <c r="U54" s="57"/>
      <c r="V54" s="57">
        <f>15*V52</f>
        <v>60</v>
      </c>
      <c r="W54" s="57" t="s">
        <v>93</v>
      </c>
      <c r="X54" s="57">
        <v>150000</v>
      </c>
      <c r="Y54" s="57">
        <f t="shared" ref="Y54:Y59" si="39">V54*X54</f>
        <v>9000000</v>
      </c>
      <c r="Z54" s="57"/>
      <c r="AA54" s="57">
        <f>15*AA52</f>
        <v>60</v>
      </c>
      <c r="AB54" s="57" t="s">
        <v>93</v>
      </c>
      <c r="AC54" s="57">
        <v>150000</v>
      </c>
      <c r="AD54" s="57">
        <f t="shared" ref="AD54:AD59" si="40">AA54*AC54</f>
        <v>9000000</v>
      </c>
      <c r="AE54" s="57"/>
      <c r="AF54" s="57">
        <f>15*AF52</f>
        <v>60</v>
      </c>
      <c r="AG54" s="57" t="s">
        <v>93</v>
      </c>
      <c r="AH54" s="57">
        <v>150000</v>
      </c>
      <c r="AI54" s="57">
        <f t="shared" ref="AI54:AI59" si="41">AF54*AH54</f>
        <v>9000000</v>
      </c>
      <c r="AJ54" s="57"/>
      <c r="AK54" s="57">
        <f>15*AK52</f>
        <v>60</v>
      </c>
      <c r="AL54" s="57" t="s">
        <v>93</v>
      </c>
      <c r="AM54" s="57">
        <v>150000</v>
      </c>
      <c r="AN54" s="57">
        <f t="shared" ref="AN54:AN59" si="42">AK54*AM54</f>
        <v>9000000</v>
      </c>
      <c r="AO54" s="57"/>
      <c r="AP54" s="57">
        <f>15*AP52</f>
        <v>60</v>
      </c>
      <c r="AQ54" s="57" t="s">
        <v>93</v>
      </c>
      <c r="AR54" s="57">
        <v>150000</v>
      </c>
      <c r="AS54" s="57">
        <f t="shared" ref="AS54:AS59" si="43">AP54*AR54</f>
        <v>9000000</v>
      </c>
      <c r="AT54" s="57"/>
      <c r="AU54" s="57">
        <f>15*AU52</f>
        <v>60</v>
      </c>
      <c r="AV54" s="57" t="s">
        <v>93</v>
      </c>
      <c r="AW54" s="57">
        <v>150000</v>
      </c>
      <c r="AX54" s="57">
        <f t="shared" ref="AX54:AX59" si="44">AU54*AW54</f>
        <v>9000000</v>
      </c>
      <c r="AY54" s="57"/>
      <c r="AZ54" s="57">
        <f>15*AZ52</f>
        <v>45</v>
      </c>
      <c r="BA54" s="57" t="s">
        <v>93</v>
      </c>
      <c r="BB54" s="57">
        <v>150000</v>
      </c>
      <c r="BC54" s="57">
        <f t="shared" ref="BC54:BC59" si="45">AZ54*BB54</f>
        <v>6750000</v>
      </c>
      <c r="BD54" s="57"/>
      <c r="BE54" s="57">
        <f>15*BE52</f>
        <v>30</v>
      </c>
      <c r="BF54" s="57" t="s">
        <v>93</v>
      </c>
      <c r="BG54" s="57">
        <v>150000</v>
      </c>
      <c r="BH54" s="57">
        <f t="shared" ref="BH54:BH59" si="46">BE54*BG54</f>
        <v>4500000</v>
      </c>
      <c r="BI54" s="57"/>
      <c r="BJ54" s="57">
        <f>15*BJ52</f>
        <v>15</v>
      </c>
      <c r="BK54" s="57" t="s">
        <v>93</v>
      </c>
      <c r="BL54" s="57">
        <v>150000</v>
      </c>
      <c r="BM54" s="57">
        <f t="shared" ref="BM54:BM59" si="47">BJ54*BL54</f>
        <v>2250000</v>
      </c>
      <c r="BO54" s="67"/>
      <c r="BP54" s="67"/>
    </row>
    <row r="55" spans="1:84" ht="15" customHeight="1" x14ac:dyDescent="0.3">
      <c r="A55" s="57"/>
      <c r="B55" s="57"/>
      <c r="C55" s="57"/>
      <c r="D55" s="57" t="s">
        <v>82</v>
      </c>
      <c r="E55" s="57" t="s">
        <v>21</v>
      </c>
      <c r="F55" s="57"/>
      <c r="G55" s="57">
        <f>17*2*G52</f>
        <v>68</v>
      </c>
      <c r="H55" s="57" t="s">
        <v>93</v>
      </c>
      <c r="I55" s="57">
        <v>150000</v>
      </c>
      <c r="J55" s="57">
        <f t="shared" si="36"/>
        <v>10200000</v>
      </c>
      <c r="K55" s="57"/>
      <c r="L55" s="57">
        <f>17*2*L52</f>
        <v>136</v>
      </c>
      <c r="M55" s="57" t="s">
        <v>93</v>
      </c>
      <c r="N55" s="57">
        <v>150000</v>
      </c>
      <c r="O55" s="57">
        <f t="shared" si="37"/>
        <v>20400000</v>
      </c>
      <c r="P55" s="57"/>
      <c r="Q55" s="57">
        <f>17*2*Q52</f>
        <v>136</v>
      </c>
      <c r="R55" s="57" t="s">
        <v>93</v>
      </c>
      <c r="S55" s="57">
        <v>150000</v>
      </c>
      <c r="T55" s="57">
        <f t="shared" si="38"/>
        <v>20400000</v>
      </c>
      <c r="U55" s="57"/>
      <c r="V55" s="57">
        <f>17*2*V52</f>
        <v>136</v>
      </c>
      <c r="W55" s="57" t="s">
        <v>93</v>
      </c>
      <c r="X55" s="57">
        <v>150000</v>
      </c>
      <c r="Y55" s="57">
        <f t="shared" si="39"/>
        <v>20400000</v>
      </c>
      <c r="Z55" s="57"/>
      <c r="AA55" s="57">
        <f>17*2*AA52</f>
        <v>136</v>
      </c>
      <c r="AB55" s="57" t="s">
        <v>93</v>
      </c>
      <c r="AC55" s="57">
        <v>150000</v>
      </c>
      <c r="AD55" s="57">
        <f t="shared" si="40"/>
        <v>20400000</v>
      </c>
      <c r="AE55" s="57"/>
      <c r="AF55" s="57">
        <f>17*2*AF52</f>
        <v>136</v>
      </c>
      <c r="AG55" s="57" t="s">
        <v>93</v>
      </c>
      <c r="AH55" s="57">
        <v>150000</v>
      </c>
      <c r="AI55" s="57">
        <f t="shared" si="41"/>
        <v>20400000</v>
      </c>
      <c r="AJ55" s="57"/>
      <c r="AK55" s="57">
        <f>17*2*AK52</f>
        <v>136</v>
      </c>
      <c r="AL55" s="57" t="s">
        <v>93</v>
      </c>
      <c r="AM55" s="57">
        <v>150000</v>
      </c>
      <c r="AN55" s="57">
        <f t="shared" si="42"/>
        <v>20400000</v>
      </c>
      <c r="AO55" s="57"/>
      <c r="AP55" s="57">
        <f>17*2*AP52</f>
        <v>136</v>
      </c>
      <c r="AQ55" s="57" t="s">
        <v>93</v>
      </c>
      <c r="AR55" s="57">
        <v>150000</v>
      </c>
      <c r="AS55" s="57">
        <f t="shared" si="43"/>
        <v>20400000</v>
      </c>
      <c r="AT55" s="57"/>
      <c r="AU55" s="57">
        <f>17*2*AU52</f>
        <v>136</v>
      </c>
      <c r="AV55" s="57" t="s">
        <v>93</v>
      </c>
      <c r="AW55" s="57">
        <v>150000</v>
      </c>
      <c r="AX55" s="57">
        <f t="shared" si="44"/>
        <v>20400000</v>
      </c>
      <c r="AY55" s="57"/>
      <c r="AZ55" s="57">
        <f>17*2*AZ52</f>
        <v>102</v>
      </c>
      <c r="BA55" s="57" t="s">
        <v>93</v>
      </c>
      <c r="BB55" s="57">
        <v>150000</v>
      </c>
      <c r="BC55" s="57">
        <f t="shared" si="45"/>
        <v>15300000</v>
      </c>
      <c r="BD55" s="57"/>
      <c r="BE55" s="57">
        <f>17*2*BE52</f>
        <v>68</v>
      </c>
      <c r="BF55" s="57" t="s">
        <v>93</v>
      </c>
      <c r="BG55" s="57">
        <v>150000</v>
      </c>
      <c r="BH55" s="57">
        <f t="shared" si="46"/>
        <v>10200000</v>
      </c>
      <c r="BI55" s="57"/>
      <c r="BJ55" s="57">
        <f>17*2*BJ52</f>
        <v>34</v>
      </c>
      <c r="BK55" s="57" t="s">
        <v>93</v>
      </c>
      <c r="BL55" s="57">
        <v>150000</v>
      </c>
      <c r="BM55" s="57">
        <f t="shared" si="47"/>
        <v>5100000</v>
      </c>
      <c r="BO55" s="67"/>
      <c r="BP55" s="67"/>
    </row>
    <row r="56" spans="1:84" ht="15" customHeight="1" x14ac:dyDescent="0.3">
      <c r="A56" s="57"/>
      <c r="B56" s="57"/>
      <c r="C56" s="57"/>
      <c r="D56" s="57" t="s">
        <v>82</v>
      </c>
      <c r="E56" s="57" t="s">
        <v>22</v>
      </c>
      <c r="F56" s="57"/>
      <c r="G56" s="57">
        <f>G52</f>
        <v>2</v>
      </c>
      <c r="H56" s="57" t="s">
        <v>94</v>
      </c>
      <c r="I56" s="57">
        <v>0</v>
      </c>
      <c r="J56" s="57">
        <f t="shared" si="36"/>
        <v>0</v>
      </c>
      <c r="K56" s="57"/>
      <c r="L56" s="57">
        <f>L52</f>
        <v>4</v>
      </c>
      <c r="M56" s="57" t="s">
        <v>94</v>
      </c>
      <c r="N56" s="57">
        <v>0</v>
      </c>
      <c r="O56" s="57">
        <f t="shared" si="37"/>
        <v>0</v>
      </c>
      <c r="P56" s="57"/>
      <c r="Q56" s="57">
        <f>Q52</f>
        <v>4</v>
      </c>
      <c r="R56" s="57" t="s">
        <v>94</v>
      </c>
      <c r="S56" s="57">
        <v>0</v>
      </c>
      <c r="T56" s="57">
        <f t="shared" si="38"/>
        <v>0</v>
      </c>
      <c r="U56" s="57"/>
      <c r="V56" s="57">
        <f>V52</f>
        <v>4</v>
      </c>
      <c r="W56" s="57" t="s">
        <v>94</v>
      </c>
      <c r="X56" s="57">
        <v>0</v>
      </c>
      <c r="Y56" s="57">
        <f t="shared" si="39"/>
        <v>0</v>
      </c>
      <c r="Z56" s="57"/>
      <c r="AA56" s="57">
        <f>AA52</f>
        <v>4</v>
      </c>
      <c r="AB56" s="57" t="s">
        <v>94</v>
      </c>
      <c r="AC56" s="57">
        <v>0</v>
      </c>
      <c r="AD56" s="57">
        <f t="shared" si="40"/>
        <v>0</v>
      </c>
      <c r="AE56" s="57"/>
      <c r="AF56" s="57">
        <f>AF52</f>
        <v>4</v>
      </c>
      <c r="AG56" s="57" t="s">
        <v>94</v>
      </c>
      <c r="AH56" s="57">
        <v>0</v>
      </c>
      <c r="AI56" s="57">
        <f t="shared" si="41"/>
        <v>0</v>
      </c>
      <c r="AJ56" s="57"/>
      <c r="AK56" s="57">
        <f>AK52</f>
        <v>4</v>
      </c>
      <c r="AL56" s="57" t="s">
        <v>94</v>
      </c>
      <c r="AM56" s="57">
        <v>0</v>
      </c>
      <c r="AN56" s="57">
        <f t="shared" si="42"/>
        <v>0</v>
      </c>
      <c r="AO56" s="57"/>
      <c r="AP56" s="57">
        <f>AP52</f>
        <v>4</v>
      </c>
      <c r="AQ56" s="57" t="s">
        <v>94</v>
      </c>
      <c r="AR56" s="57">
        <v>0</v>
      </c>
      <c r="AS56" s="57">
        <f t="shared" si="43"/>
        <v>0</v>
      </c>
      <c r="AT56" s="57"/>
      <c r="AU56" s="57">
        <f>AU52</f>
        <v>4</v>
      </c>
      <c r="AV56" s="57" t="s">
        <v>94</v>
      </c>
      <c r="AW56" s="57">
        <v>0</v>
      </c>
      <c r="AX56" s="57">
        <f t="shared" si="44"/>
        <v>0</v>
      </c>
      <c r="AY56" s="57"/>
      <c r="AZ56" s="57">
        <f>AZ52</f>
        <v>3</v>
      </c>
      <c r="BA56" s="57" t="s">
        <v>94</v>
      </c>
      <c r="BB56" s="57">
        <v>0</v>
      </c>
      <c r="BC56" s="57">
        <f t="shared" si="45"/>
        <v>0</v>
      </c>
      <c r="BD56" s="57"/>
      <c r="BE56" s="57">
        <f>BE52</f>
        <v>2</v>
      </c>
      <c r="BF56" s="57" t="s">
        <v>94</v>
      </c>
      <c r="BG56" s="57">
        <v>0</v>
      </c>
      <c r="BH56" s="57">
        <f t="shared" si="46"/>
        <v>0</v>
      </c>
      <c r="BI56" s="57"/>
      <c r="BJ56" s="57">
        <f>BJ52</f>
        <v>1</v>
      </c>
      <c r="BK56" s="57" t="s">
        <v>94</v>
      </c>
      <c r="BL56" s="57">
        <v>0</v>
      </c>
      <c r="BM56" s="57">
        <f t="shared" si="47"/>
        <v>0</v>
      </c>
      <c r="BO56" s="67"/>
      <c r="BP56" s="67"/>
    </row>
    <row r="57" spans="1:84" ht="15" customHeight="1" x14ac:dyDescent="0.3">
      <c r="A57" s="57"/>
      <c r="B57" s="57"/>
      <c r="C57" s="57"/>
      <c r="D57" s="57" t="s">
        <v>82</v>
      </c>
      <c r="E57" s="57" t="s">
        <v>23</v>
      </c>
      <c r="F57" s="57"/>
      <c r="G57" s="57">
        <f>1*G52</f>
        <v>2</v>
      </c>
      <c r="H57" s="57" t="s">
        <v>95</v>
      </c>
      <c r="I57" s="57">
        <v>190000</v>
      </c>
      <c r="J57" s="57">
        <f t="shared" si="36"/>
        <v>380000</v>
      </c>
      <c r="K57" s="57"/>
      <c r="L57" s="57">
        <f>1*L52</f>
        <v>4</v>
      </c>
      <c r="M57" s="57" t="s">
        <v>95</v>
      </c>
      <c r="N57" s="57">
        <v>190000</v>
      </c>
      <c r="O57" s="57">
        <f t="shared" si="37"/>
        <v>760000</v>
      </c>
      <c r="P57" s="57"/>
      <c r="Q57" s="57">
        <f>1*Q52</f>
        <v>4</v>
      </c>
      <c r="R57" s="57" t="s">
        <v>95</v>
      </c>
      <c r="S57" s="57">
        <v>190000</v>
      </c>
      <c r="T57" s="57">
        <f t="shared" si="38"/>
        <v>760000</v>
      </c>
      <c r="U57" s="57"/>
      <c r="V57" s="57">
        <f>1*V52</f>
        <v>4</v>
      </c>
      <c r="W57" s="57" t="s">
        <v>95</v>
      </c>
      <c r="X57" s="57">
        <v>190000</v>
      </c>
      <c r="Y57" s="57">
        <f t="shared" si="39"/>
        <v>760000</v>
      </c>
      <c r="Z57" s="57"/>
      <c r="AA57" s="57">
        <f>1*AA52</f>
        <v>4</v>
      </c>
      <c r="AB57" s="57" t="s">
        <v>95</v>
      </c>
      <c r="AC57" s="57">
        <v>190000</v>
      </c>
      <c r="AD57" s="57">
        <f t="shared" si="40"/>
        <v>760000</v>
      </c>
      <c r="AE57" s="57"/>
      <c r="AF57" s="57">
        <f>1*AF52</f>
        <v>4</v>
      </c>
      <c r="AG57" s="57" t="s">
        <v>95</v>
      </c>
      <c r="AH57" s="57">
        <v>190000</v>
      </c>
      <c r="AI57" s="57">
        <f t="shared" si="41"/>
        <v>760000</v>
      </c>
      <c r="AJ57" s="57"/>
      <c r="AK57" s="57">
        <f>1*AK52</f>
        <v>4</v>
      </c>
      <c r="AL57" s="57" t="s">
        <v>95</v>
      </c>
      <c r="AM57" s="57">
        <v>190000</v>
      </c>
      <c r="AN57" s="57">
        <f t="shared" si="42"/>
        <v>760000</v>
      </c>
      <c r="AO57" s="57"/>
      <c r="AP57" s="57">
        <f>1*AP52</f>
        <v>4</v>
      </c>
      <c r="AQ57" s="57" t="s">
        <v>95</v>
      </c>
      <c r="AR57" s="57">
        <v>190000</v>
      </c>
      <c r="AS57" s="57">
        <f t="shared" si="43"/>
        <v>760000</v>
      </c>
      <c r="AT57" s="57"/>
      <c r="AU57" s="57">
        <f>1*AU52</f>
        <v>4</v>
      </c>
      <c r="AV57" s="57" t="s">
        <v>95</v>
      </c>
      <c r="AW57" s="57">
        <v>190000</v>
      </c>
      <c r="AX57" s="57">
        <f t="shared" si="44"/>
        <v>760000</v>
      </c>
      <c r="AY57" s="57"/>
      <c r="AZ57" s="57">
        <f>1*AZ52</f>
        <v>3</v>
      </c>
      <c r="BA57" s="57" t="s">
        <v>95</v>
      </c>
      <c r="BB57" s="57">
        <v>190000</v>
      </c>
      <c r="BC57" s="57">
        <f t="shared" si="45"/>
        <v>570000</v>
      </c>
      <c r="BD57" s="57"/>
      <c r="BE57" s="57">
        <f>1*BE52</f>
        <v>2</v>
      </c>
      <c r="BF57" s="57" t="s">
        <v>95</v>
      </c>
      <c r="BG57" s="57">
        <v>190000</v>
      </c>
      <c r="BH57" s="57">
        <f t="shared" si="46"/>
        <v>380000</v>
      </c>
      <c r="BI57" s="57"/>
      <c r="BJ57" s="57">
        <f>1*BJ52</f>
        <v>1</v>
      </c>
      <c r="BK57" s="57" t="s">
        <v>95</v>
      </c>
      <c r="BL57" s="57">
        <v>190000</v>
      </c>
      <c r="BM57" s="57">
        <f t="shared" si="47"/>
        <v>190000</v>
      </c>
      <c r="BO57" s="67"/>
      <c r="BP57" s="67"/>
    </row>
    <row r="58" spans="1:84" ht="15" customHeight="1" x14ac:dyDescent="0.3">
      <c r="A58" s="57"/>
      <c r="B58" s="57"/>
      <c r="C58" s="57"/>
      <c r="D58" s="57" t="s">
        <v>82</v>
      </c>
      <c r="E58" s="57" t="s">
        <v>24</v>
      </c>
      <c r="F58" s="57"/>
      <c r="G58" s="57">
        <f>2*2*G52</f>
        <v>8</v>
      </c>
      <c r="H58" s="57" t="s">
        <v>96</v>
      </c>
      <c r="I58" s="57">
        <v>200000</v>
      </c>
      <c r="J58" s="57">
        <f t="shared" si="36"/>
        <v>1600000</v>
      </c>
      <c r="K58" s="57"/>
      <c r="L58" s="57">
        <f>2*2*L52</f>
        <v>16</v>
      </c>
      <c r="M58" s="57" t="s">
        <v>96</v>
      </c>
      <c r="N58" s="57">
        <v>200000</v>
      </c>
      <c r="O58" s="57">
        <f t="shared" si="37"/>
        <v>3200000</v>
      </c>
      <c r="P58" s="57"/>
      <c r="Q58" s="57">
        <f>2*2*Q52</f>
        <v>16</v>
      </c>
      <c r="R58" s="57" t="s">
        <v>96</v>
      </c>
      <c r="S58" s="57">
        <v>200000</v>
      </c>
      <c r="T58" s="57">
        <f t="shared" si="38"/>
        <v>3200000</v>
      </c>
      <c r="U58" s="57"/>
      <c r="V58" s="57">
        <f>2*2*V52</f>
        <v>16</v>
      </c>
      <c r="W58" s="57" t="s">
        <v>96</v>
      </c>
      <c r="X58" s="57">
        <v>200000</v>
      </c>
      <c r="Y58" s="57">
        <f t="shared" si="39"/>
        <v>3200000</v>
      </c>
      <c r="Z58" s="57"/>
      <c r="AA58" s="57">
        <f>2*2*AA52</f>
        <v>16</v>
      </c>
      <c r="AB58" s="57" t="s">
        <v>96</v>
      </c>
      <c r="AC58" s="57">
        <v>200000</v>
      </c>
      <c r="AD58" s="57">
        <f t="shared" si="40"/>
        <v>3200000</v>
      </c>
      <c r="AE58" s="57"/>
      <c r="AF58" s="57">
        <f>2*2*AF52</f>
        <v>16</v>
      </c>
      <c r="AG58" s="57" t="s">
        <v>96</v>
      </c>
      <c r="AH58" s="57">
        <v>200000</v>
      </c>
      <c r="AI58" s="57">
        <f t="shared" si="41"/>
        <v>3200000</v>
      </c>
      <c r="AJ58" s="57"/>
      <c r="AK58" s="57">
        <f>2*2*AK52</f>
        <v>16</v>
      </c>
      <c r="AL58" s="57" t="s">
        <v>96</v>
      </c>
      <c r="AM58" s="57">
        <v>200000</v>
      </c>
      <c r="AN58" s="57">
        <f t="shared" si="42"/>
        <v>3200000</v>
      </c>
      <c r="AO58" s="57"/>
      <c r="AP58" s="57">
        <f>2*2*AP52</f>
        <v>16</v>
      </c>
      <c r="AQ58" s="57" t="s">
        <v>96</v>
      </c>
      <c r="AR58" s="57">
        <v>200000</v>
      </c>
      <c r="AS58" s="57">
        <f t="shared" si="43"/>
        <v>3200000</v>
      </c>
      <c r="AT58" s="57"/>
      <c r="AU58" s="57">
        <f>2*2*AU52</f>
        <v>16</v>
      </c>
      <c r="AV58" s="57" t="s">
        <v>96</v>
      </c>
      <c r="AW58" s="57">
        <v>200000</v>
      </c>
      <c r="AX58" s="57">
        <f t="shared" si="44"/>
        <v>3200000</v>
      </c>
      <c r="AY58" s="57"/>
      <c r="AZ58" s="57">
        <f>2*2*AZ52</f>
        <v>12</v>
      </c>
      <c r="BA58" s="57" t="s">
        <v>96</v>
      </c>
      <c r="BB58" s="57">
        <v>200000</v>
      </c>
      <c r="BC58" s="57">
        <f t="shared" si="45"/>
        <v>2400000</v>
      </c>
      <c r="BD58" s="57"/>
      <c r="BE58" s="57">
        <f>2*2*BE52</f>
        <v>8</v>
      </c>
      <c r="BF58" s="57" t="s">
        <v>96</v>
      </c>
      <c r="BG58" s="57">
        <v>200000</v>
      </c>
      <c r="BH58" s="57">
        <f t="shared" si="46"/>
        <v>1600000</v>
      </c>
      <c r="BI58" s="57"/>
      <c r="BJ58" s="57">
        <f>2*2*BJ52</f>
        <v>4</v>
      </c>
      <c r="BK58" s="57" t="s">
        <v>96</v>
      </c>
      <c r="BL58" s="57">
        <v>200000</v>
      </c>
      <c r="BM58" s="57">
        <f t="shared" si="47"/>
        <v>800000</v>
      </c>
      <c r="BO58" s="67"/>
      <c r="BP58" s="67"/>
    </row>
    <row r="59" spans="1:84" ht="15" customHeight="1" x14ac:dyDescent="0.3">
      <c r="A59" s="57"/>
      <c r="B59" s="57"/>
      <c r="C59" s="57"/>
      <c r="D59" s="57" t="s">
        <v>82</v>
      </c>
      <c r="E59" s="57" t="s">
        <v>25</v>
      </c>
      <c r="F59" s="57"/>
      <c r="G59" s="57">
        <f>1*F52</f>
        <v>50</v>
      </c>
      <c r="H59" s="57" t="s">
        <v>95</v>
      </c>
      <c r="I59" s="57">
        <v>7500</v>
      </c>
      <c r="J59" s="57">
        <f t="shared" si="36"/>
        <v>375000</v>
      </c>
      <c r="K59" s="57"/>
      <c r="L59" s="57">
        <f>1*K52</f>
        <v>100</v>
      </c>
      <c r="M59" s="57" t="s">
        <v>95</v>
      </c>
      <c r="N59" s="57">
        <v>7500</v>
      </c>
      <c r="O59" s="57">
        <f t="shared" si="37"/>
        <v>750000</v>
      </c>
      <c r="P59" s="57"/>
      <c r="Q59" s="57">
        <f>1*P52</f>
        <v>100</v>
      </c>
      <c r="R59" s="57" t="s">
        <v>95</v>
      </c>
      <c r="S59" s="57">
        <v>7500</v>
      </c>
      <c r="T59" s="57">
        <f t="shared" si="38"/>
        <v>750000</v>
      </c>
      <c r="U59" s="57"/>
      <c r="V59" s="57">
        <f>1*U52</f>
        <v>100</v>
      </c>
      <c r="W59" s="57" t="s">
        <v>95</v>
      </c>
      <c r="X59" s="57">
        <v>7500</v>
      </c>
      <c r="Y59" s="57">
        <f t="shared" si="39"/>
        <v>750000</v>
      </c>
      <c r="Z59" s="57"/>
      <c r="AA59" s="57">
        <f>1*Z52</f>
        <v>100</v>
      </c>
      <c r="AB59" s="57" t="s">
        <v>95</v>
      </c>
      <c r="AC59" s="57">
        <v>7500</v>
      </c>
      <c r="AD59" s="57">
        <f t="shared" si="40"/>
        <v>750000</v>
      </c>
      <c r="AE59" s="57"/>
      <c r="AF59" s="57">
        <f>1*AE52</f>
        <v>100</v>
      </c>
      <c r="AG59" s="57" t="s">
        <v>95</v>
      </c>
      <c r="AH59" s="57">
        <v>7500</v>
      </c>
      <c r="AI59" s="57">
        <f t="shared" si="41"/>
        <v>750000</v>
      </c>
      <c r="AJ59" s="57"/>
      <c r="AK59" s="57">
        <f>1*AJ52</f>
        <v>100</v>
      </c>
      <c r="AL59" s="57" t="s">
        <v>95</v>
      </c>
      <c r="AM59" s="57">
        <v>7500</v>
      </c>
      <c r="AN59" s="57">
        <f t="shared" si="42"/>
        <v>750000</v>
      </c>
      <c r="AO59" s="57"/>
      <c r="AP59" s="57">
        <f>1*AO52</f>
        <v>100</v>
      </c>
      <c r="AQ59" s="57" t="s">
        <v>95</v>
      </c>
      <c r="AR59" s="57">
        <v>7500</v>
      </c>
      <c r="AS59" s="57">
        <f t="shared" si="43"/>
        <v>750000</v>
      </c>
      <c r="AT59" s="57"/>
      <c r="AU59" s="57">
        <f>1*AT52</f>
        <v>100</v>
      </c>
      <c r="AV59" s="57" t="s">
        <v>95</v>
      </c>
      <c r="AW59" s="57">
        <v>7500</v>
      </c>
      <c r="AX59" s="57">
        <f t="shared" si="44"/>
        <v>750000</v>
      </c>
      <c r="AY59" s="57"/>
      <c r="AZ59" s="57">
        <f>1*AY52</f>
        <v>75</v>
      </c>
      <c r="BA59" s="57" t="s">
        <v>95</v>
      </c>
      <c r="BB59" s="57">
        <v>7500</v>
      </c>
      <c r="BC59" s="57">
        <f t="shared" si="45"/>
        <v>562500</v>
      </c>
      <c r="BD59" s="57"/>
      <c r="BE59" s="57">
        <f>1*BD52</f>
        <v>50</v>
      </c>
      <c r="BF59" s="57" t="s">
        <v>95</v>
      </c>
      <c r="BG59" s="57">
        <v>7500</v>
      </c>
      <c r="BH59" s="57">
        <f t="shared" si="46"/>
        <v>375000</v>
      </c>
      <c r="BI59" s="57"/>
      <c r="BJ59" s="57">
        <f>1*BI52</f>
        <v>25</v>
      </c>
      <c r="BK59" s="57" t="s">
        <v>95</v>
      </c>
      <c r="BL59" s="57">
        <v>7500</v>
      </c>
      <c r="BM59" s="57">
        <f t="shared" si="47"/>
        <v>187500</v>
      </c>
      <c r="BO59" s="67"/>
      <c r="BP59" s="67"/>
    </row>
    <row r="60" spans="1:84" ht="15" customHeight="1" x14ac:dyDescent="0.3">
      <c r="A60" s="57"/>
      <c r="B60" s="57"/>
      <c r="C60" s="57"/>
      <c r="D60" s="57" t="s">
        <v>97</v>
      </c>
      <c r="E60" s="57" t="s">
        <v>26</v>
      </c>
      <c r="F60" s="57"/>
      <c r="G60" s="57">
        <v>0</v>
      </c>
      <c r="H60" s="57" t="s">
        <v>82</v>
      </c>
      <c r="I60" s="57">
        <v>0</v>
      </c>
      <c r="J60" s="57">
        <f>SUM(J61:J65)</f>
        <v>23100000</v>
      </c>
      <c r="K60" s="57"/>
      <c r="L60" s="57">
        <v>0</v>
      </c>
      <c r="M60" s="57" t="s">
        <v>82</v>
      </c>
      <c r="N60" s="57">
        <v>0</v>
      </c>
      <c r="O60" s="57">
        <f>SUM(O61:O65)</f>
        <v>46200000</v>
      </c>
      <c r="P60" s="57"/>
      <c r="Q60" s="57">
        <v>0</v>
      </c>
      <c r="R60" s="57" t="s">
        <v>82</v>
      </c>
      <c r="S60" s="57">
        <v>0</v>
      </c>
      <c r="T60" s="57">
        <f>SUM(T61:T65)</f>
        <v>46200000</v>
      </c>
      <c r="U60" s="57"/>
      <c r="V60" s="57">
        <v>0</v>
      </c>
      <c r="W60" s="57" t="s">
        <v>82</v>
      </c>
      <c r="X60" s="57">
        <v>0</v>
      </c>
      <c r="Y60" s="57">
        <f>SUM(Y61:Y65)</f>
        <v>46200000</v>
      </c>
      <c r="Z60" s="57"/>
      <c r="AA60" s="57">
        <v>0</v>
      </c>
      <c r="AB60" s="57" t="s">
        <v>82</v>
      </c>
      <c r="AC60" s="57">
        <v>0</v>
      </c>
      <c r="AD60" s="57">
        <f>SUM(AD61:AD65)</f>
        <v>46200000</v>
      </c>
      <c r="AE60" s="57"/>
      <c r="AF60" s="57">
        <v>0</v>
      </c>
      <c r="AG60" s="57" t="s">
        <v>82</v>
      </c>
      <c r="AH60" s="57">
        <v>0</v>
      </c>
      <c r="AI60" s="57">
        <f>SUM(AI61:AI65)</f>
        <v>46200000</v>
      </c>
      <c r="AJ60" s="57"/>
      <c r="AK60" s="57">
        <v>0</v>
      </c>
      <c r="AL60" s="57" t="s">
        <v>82</v>
      </c>
      <c r="AM60" s="57">
        <v>0</v>
      </c>
      <c r="AN60" s="57">
        <f>SUM(AN61:AN65)</f>
        <v>46200000</v>
      </c>
      <c r="AO60" s="57"/>
      <c r="AP60" s="57">
        <v>0</v>
      </c>
      <c r="AQ60" s="57" t="s">
        <v>82</v>
      </c>
      <c r="AR60" s="57">
        <v>0</v>
      </c>
      <c r="AS60" s="57">
        <f>SUM(AS61:AS65)</f>
        <v>46200000</v>
      </c>
      <c r="AT60" s="57"/>
      <c r="AU60" s="57">
        <v>0</v>
      </c>
      <c r="AV60" s="57" t="s">
        <v>82</v>
      </c>
      <c r="AW60" s="57">
        <v>0</v>
      </c>
      <c r="AX60" s="57">
        <f>SUM(AX61:AX65)</f>
        <v>46200000</v>
      </c>
      <c r="AY60" s="57"/>
      <c r="AZ60" s="57">
        <v>0</v>
      </c>
      <c r="BA60" s="57" t="s">
        <v>82</v>
      </c>
      <c r="BB60" s="57">
        <v>0</v>
      </c>
      <c r="BC60" s="57">
        <f>SUM(BC61:BC65)</f>
        <v>34650000</v>
      </c>
      <c r="BD60" s="57"/>
      <c r="BE60" s="57">
        <v>0</v>
      </c>
      <c r="BF60" s="57" t="s">
        <v>82</v>
      </c>
      <c r="BG60" s="57">
        <v>0</v>
      </c>
      <c r="BH60" s="57">
        <f>SUM(BH61:BH65)</f>
        <v>23100000</v>
      </c>
      <c r="BI60" s="57"/>
      <c r="BJ60" s="57">
        <v>0</v>
      </c>
      <c r="BK60" s="57" t="s">
        <v>82</v>
      </c>
      <c r="BL60" s="57">
        <v>0</v>
      </c>
      <c r="BM60" s="57">
        <f>SUM(BM61:BM65)</f>
        <v>11550000</v>
      </c>
      <c r="BO60" s="67"/>
      <c r="BP60" s="67"/>
    </row>
    <row r="61" spans="1:84" ht="15" customHeight="1" x14ac:dyDescent="0.3">
      <c r="A61" s="57"/>
      <c r="B61" s="57"/>
      <c r="C61" s="57"/>
      <c r="D61" s="57" t="s">
        <v>82</v>
      </c>
      <c r="E61" s="57" t="s">
        <v>27</v>
      </c>
      <c r="F61" s="57"/>
      <c r="G61" s="57">
        <f>G52</f>
        <v>2</v>
      </c>
      <c r="H61" s="57" t="s">
        <v>94</v>
      </c>
      <c r="I61" s="57">
        <f>350000+450000+100000+600000+325000</f>
        <v>1825000</v>
      </c>
      <c r="J61" s="57">
        <f t="shared" ref="J61:J65" si="48">G61*I61</f>
        <v>3650000</v>
      </c>
      <c r="K61" s="57"/>
      <c r="L61" s="57">
        <f>L52</f>
        <v>4</v>
      </c>
      <c r="M61" s="57" t="s">
        <v>94</v>
      </c>
      <c r="N61" s="57">
        <f>350000+450000+100000+600000+325000</f>
        <v>1825000</v>
      </c>
      <c r="O61" s="57">
        <f t="shared" ref="O61:O65" si="49">L61*N61</f>
        <v>7300000</v>
      </c>
      <c r="P61" s="57"/>
      <c r="Q61" s="57">
        <f>Q52</f>
        <v>4</v>
      </c>
      <c r="R61" s="57" t="s">
        <v>94</v>
      </c>
      <c r="S61" s="57">
        <f>350000+450000+100000+600000+325000</f>
        <v>1825000</v>
      </c>
      <c r="T61" s="57">
        <f t="shared" ref="T61:T65" si="50">Q61*S61</f>
        <v>7300000</v>
      </c>
      <c r="U61" s="57"/>
      <c r="V61" s="57">
        <f>V52</f>
        <v>4</v>
      </c>
      <c r="W61" s="57" t="s">
        <v>94</v>
      </c>
      <c r="X61" s="57">
        <f>350000+450000+100000+600000+325000</f>
        <v>1825000</v>
      </c>
      <c r="Y61" s="57">
        <f t="shared" ref="Y61:Y65" si="51">V61*X61</f>
        <v>7300000</v>
      </c>
      <c r="Z61" s="57"/>
      <c r="AA61" s="57">
        <f>AA52</f>
        <v>4</v>
      </c>
      <c r="AB61" s="57" t="s">
        <v>94</v>
      </c>
      <c r="AC61" s="57">
        <f>350000+450000+100000+600000+325000</f>
        <v>1825000</v>
      </c>
      <c r="AD61" s="57">
        <f t="shared" ref="AD61:AD65" si="52">AA61*AC61</f>
        <v>7300000</v>
      </c>
      <c r="AE61" s="57"/>
      <c r="AF61" s="57">
        <f>AF52</f>
        <v>4</v>
      </c>
      <c r="AG61" s="57" t="s">
        <v>94</v>
      </c>
      <c r="AH61" s="57">
        <f>350000+450000+100000+600000+325000</f>
        <v>1825000</v>
      </c>
      <c r="AI61" s="57">
        <f t="shared" ref="AI61:AI65" si="53">AF61*AH61</f>
        <v>7300000</v>
      </c>
      <c r="AJ61" s="57"/>
      <c r="AK61" s="57">
        <f>AK52</f>
        <v>4</v>
      </c>
      <c r="AL61" s="57" t="s">
        <v>94</v>
      </c>
      <c r="AM61" s="57">
        <f>350000+450000+100000+600000+325000</f>
        <v>1825000</v>
      </c>
      <c r="AN61" s="57">
        <f t="shared" ref="AN61:AN65" si="54">AK61*AM61</f>
        <v>7300000</v>
      </c>
      <c r="AO61" s="57"/>
      <c r="AP61" s="57">
        <f>AP52</f>
        <v>4</v>
      </c>
      <c r="AQ61" s="57" t="s">
        <v>94</v>
      </c>
      <c r="AR61" s="57">
        <f>350000+450000+100000+600000+325000</f>
        <v>1825000</v>
      </c>
      <c r="AS61" s="57">
        <f t="shared" ref="AS61:AS65" si="55">AP61*AR61</f>
        <v>7300000</v>
      </c>
      <c r="AT61" s="57"/>
      <c r="AU61" s="57">
        <f>AU52</f>
        <v>4</v>
      </c>
      <c r="AV61" s="57" t="s">
        <v>94</v>
      </c>
      <c r="AW61" s="57">
        <f>350000+450000+100000+600000+325000</f>
        <v>1825000</v>
      </c>
      <c r="AX61" s="57">
        <f t="shared" ref="AX61:AX65" si="56">AU61*AW61</f>
        <v>7300000</v>
      </c>
      <c r="AY61" s="57"/>
      <c r="AZ61" s="57">
        <f>AZ52</f>
        <v>3</v>
      </c>
      <c r="BA61" s="57" t="s">
        <v>94</v>
      </c>
      <c r="BB61" s="57">
        <f>350000+450000+100000+600000+325000</f>
        <v>1825000</v>
      </c>
      <c r="BC61" s="57">
        <f t="shared" ref="BC61:BC65" si="57">AZ61*BB61</f>
        <v>5475000</v>
      </c>
      <c r="BD61" s="57"/>
      <c r="BE61" s="57">
        <f>BE52</f>
        <v>2</v>
      </c>
      <c r="BF61" s="57" t="s">
        <v>94</v>
      </c>
      <c r="BG61" s="57">
        <f>350000+450000+100000+600000+325000</f>
        <v>1825000</v>
      </c>
      <c r="BH61" s="57">
        <f t="shared" ref="BH61:BH65" si="58">BE61*BG61</f>
        <v>3650000</v>
      </c>
      <c r="BI61" s="57"/>
      <c r="BJ61" s="57">
        <f>BJ52</f>
        <v>1</v>
      </c>
      <c r="BK61" s="57" t="s">
        <v>94</v>
      </c>
      <c r="BL61" s="57">
        <f>350000+450000+100000+600000+325000</f>
        <v>1825000</v>
      </c>
      <c r="BM61" s="57">
        <f t="shared" ref="BM61:BM65" si="59">BJ61*BL61</f>
        <v>1825000</v>
      </c>
      <c r="BO61" s="67"/>
      <c r="BP61" s="67"/>
    </row>
    <row r="62" spans="1:84" ht="15" customHeight="1" x14ac:dyDescent="0.3">
      <c r="A62" s="57"/>
      <c r="B62" s="57"/>
      <c r="C62" s="57"/>
      <c r="D62" s="57" t="s">
        <v>82</v>
      </c>
      <c r="E62" s="58" t="s">
        <v>28</v>
      </c>
      <c r="F62" s="57"/>
      <c r="G62" s="57">
        <f>F52</f>
        <v>50</v>
      </c>
      <c r="H62" s="57" t="s">
        <v>95</v>
      </c>
      <c r="I62" s="57">
        <f>20000+70000+150000</f>
        <v>240000</v>
      </c>
      <c r="J62" s="57">
        <f t="shared" si="48"/>
        <v>12000000</v>
      </c>
      <c r="K62" s="57"/>
      <c r="L62" s="57">
        <f>K52</f>
        <v>100</v>
      </c>
      <c r="M62" s="57" t="s">
        <v>95</v>
      </c>
      <c r="N62" s="57">
        <f>20000+70000+150000</f>
        <v>240000</v>
      </c>
      <c r="O62" s="57">
        <f t="shared" si="49"/>
        <v>24000000</v>
      </c>
      <c r="P62" s="57"/>
      <c r="Q62" s="57">
        <f>P52</f>
        <v>100</v>
      </c>
      <c r="R62" s="57" t="s">
        <v>95</v>
      </c>
      <c r="S62" s="57">
        <f>20000+70000+150000</f>
        <v>240000</v>
      </c>
      <c r="T62" s="57">
        <f t="shared" si="50"/>
        <v>24000000</v>
      </c>
      <c r="U62" s="57"/>
      <c r="V62" s="57">
        <f>U52</f>
        <v>100</v>
      </c>
      <c r="W62" s="57" t="s">
        <v>95</v>
      </c>
      <c r="X62" s="57">
        <f>20000+70000+150000</f>
        <v>240000</v>
      </c>
      <c r="Y62" s="57">
        <f t="shared" si="51"/>
        <v>24000000</v>
      </c>
      <c r="Z62" s="57"/>
      <c r="AA62" s="57">
        <f>Z52</f>
        <v>100</v>
      </c>
      <c r="AB62" s="57" t="s">
        <v>95</v>
      </c>
      <c r="AC62" s="57">
        <f>20000+70000+150000</f>
        <v>240000</v>
      </c>
      <c r="AD62" s="57">
        <f t="shared" si="52"/>
        <v>24000000</v>
      </c>
      <c r="AE62" s="57"/>
      <c r="AF62" s="57">
        <f>AE52</f>
        <v>100</v>
      </c>
      <c r="AG62" s="57" t="s">
        <v>95</v>
      </c>
      <c r="AH62" s="57">
        <f>20000+70000+150000</f>
        <v>240000</v>
      </c>
      <c r="AI62" s="57">
        <f t="shared" si="53"/>
        <v>24000000</v>
      </c>
      <c r="AJ62" s="57"/>
      <c r="AK62" s="57">
        <f>AJ52</f>
        <v>100</v>
      </c>
      <c r="AL62" s="57" t="s">
        <v>95</v>
      </c>
      <c r="AM62" s="57">
        <f>20000+70000+150000</f>
        <v>240000</v>
      </c>
      <c r="AN62" s="57">
        <f t="shared" si="54"/>
        <v>24000000</v>
      </c>
      <c r="AO62" s="57"/>
      <c r="AP62" s="57">
        <f>AO52</f>
        <v>100</v>
      </c>
      <c r="AQ62" s="57" t="s">
        <v>95</v>
      </c>
      <c r="AR62" s="57">
        <f>20000+70000+150000</f>
        <v>240000</v>
      </c>
      <c r="AS62" s="57">
        <f t="shared" si="55"/>
        <v>24000000</v>
      </c>
      <c r="AT62" s="57"/>
      <c r="AU62" s="57">
        <f>AT52</f>
        <v>100</v>
      </c>
      <c r="AV62" s="57" t="s">
        <v>95</v>
      </c>
      <c r="AW62" s="57">
        <f>20000+70000+150000</f>
        <v>240000</v>
      </c>
      <c r="AX62" s="57">
        <f t="shared" si="56"/>
        <v>24000000</v>
      </c>
      <c r="AY62" s="57"/>
      <c r="AZ62" s="57">
        <f>AY52</f>
        <v>75</v>
      </c>
      <c r="BA62" s="57" t="s">
        <v>95</v>
      </c>
      <c r="BB62" s="57">
        <f>20000+70000+150000</f>
        <v>240000</v>
      </c>
      <c r="BC62" s="57">
        <f t="shared" si="57"/>
        <v>18000000</v>
      </c>
      <c r="BD62" s="57"/>
      <c r="BE62" s="57">
        <f>BD52</f>
        <v>50</v>
      </c>
      <c r="BF62" s="57" t="s">
        <v>95</v>
      </c>
      <c r="BG62" s="57">
        <f>20000+70000+150000</f>
        <v>240000</v>
      </c>
      <c r="BH62" s="57">
        <f t="shared" si="58"/>
        <v>12000000</v>
      </c>
      <c r="BI62" s="57"/>
      <c r="BJ62" s="57">
        <f>BI52</f>
        <v>25</v>
      </c>
      <c r="BK62" s="57" t="s">
        <v>95</v>
      </c>
      <c r="BL62" s="57">
        <f>20000+70000+150000</f>
        <v>240000</v>
      </c>
      <c r="BM62" s="57">
        <f t="shared" si="59"/>
        <v>6000000</v>
      </c>
      <c r="BO62" s="67"/>
      <c r="BP62" s="67"/>
    </row>
    <row r="63" spans="1:84" ht="15" customHeight="1" x14ac:dyDescent="0.3">
      <c r="A63" s="57"/>
      <c r="B63" s="57"/>
      <c r="C63" s="57"/>
      <c r="D63" s="57" t="s">
        <v>82</v>
      </c>
      <c r="E63" s="57" t="s">
        <v>29</v>
      </c>
      <c r="F63" s="57"/>
      <c r="G63" s="57">
        <f>F52</f>
        <v>50</v>
      </c>
      <c r="H63" s="57" t="s">
        <v>98</v>
      </c>
      <c r="I63" s="57">
        <v>75000</v>
      </c>
      <c r="J63" s="57">
        <f t="shared" si="48"/>
        <v>3750000</v>
      </c>
      <c r="K63" s="57"/>
      <c r="L63" s="57">
        <f>K52</f>
        <v>100</v>
      </c>
      <c r="M63" s="57" t="s">
        <v>98</v>
      </c>
      <c r="N63" s="57">
        <v>75000</v>
      </c>
      <c r="O63" s="57">
        <f t="shared" si="49"/>
        <v>7500000</v>
      </c>
      <c r="P63" s="57"/>
      <c r="Q63" s="57">
        <f>P52</f>
        <v>100</v>
      </c>
      <c r="R63" s="57" t="s">
        <v>98</v>
      </c>
      <c r="S63" s="57">
        <v>75000</v>
      </c>
      <c r="T63" s="57">
        <f t="shared" si="50"/>
        <v>7500000</v>
      </c>
      <c r="U63" s="57"/>
      <c r="V63" s="57">
        <f>U52</f>
        <v>100</v>
      </c>
      <c r="W63" s="57" t="s">
        <v>98</v>
      </c>
      <c r="X63" s="57">
        <v>75000</v>
      </c>
      <c r="Y63" s="57">
        <f t="shared" si="51"/>
        <v>7500000</v>
      </c>
      <c r="Z63" s="57"/>
      <c r="AA63" s="57">
        <f>Z52</f>
        <v>100</v>
      </c>
      <c r="AB63" s="57" t="s">
        <v>98</v>
      </c>
      <c r="AC63" s="57">
        <v>75000</v>
      </c>
      <c r="AD63" s="57">
        <f t="shared" si="52"/>
        <v>7500000</v>
      </c>
      <c r="AE63" s="57"/>
      <c r="AF63" s="57">
        <f>AE52</f>
        <v>100</v>
      </c>
      <c r="AG63" s="57" t="s">
        <v>98</v>
      </c>
      <c r="AH63" s="57">
        <v>75000</v>
      </c>
      <c r="AI63" s="57">
        <f t="shared" si="53"/>
        <v>7500000</v>
      </c>
      <c r="AJ63" s="57"/>
      <c r="AK63" s="57">
        <f>AJ52</f>
        <v>100</v>
      </c>
      <c r="AL63" s="57" t="s">
        <v>98</v>
      </c>
      <c r="AM63" s="57">
        <v>75000</v>
      </c>
      <c r="AN63" s="57">
        <f t="shared" si="54"/>
        <v>7500000</v>
      </c>
      <c r="AO63" s="57"/>
      <c r="AP63" s="57">
        <f>AO52</f>
        <v>100</v>
      </c>
      <c r="AQ63" s="57" t="s">
        <v>98</v>
      </c>
      <c r="AR63" s="57">
        <v>75000</v>
      </c>
      <c r="AS63" s="57">
        <f t="shared" si="55"/>
        <v>7500000</v>
      </c>
      <c r="AT63" s="57"/>
      <c r="AU63" s="57">
        <f>AT52</f>
        <v>100</v>
      </c>
      <c r="AV63" s="57" t="s">
        <v>98</v>
      </c>
      <c r="AW63" s="57">
        <v>75000</v>
      </c>
      <c r="AX63" s="57">
        <f t="shared" si="56"/>
        <v>7500000</v>
      </c>
      <c r="AY63" s="57"/>
      <c r="AZ63" s="57">
        <f>AY52</f>
        <v>75</v>
      </c>
      <c r="BA63" s="57" t="s">
        <v>98</v>
      </c>
      <c r="BB63" s="57">
        <v>75000</v>
      </c>
      <c r="BC63" s="57">
        <f t="shared" si="57"/>
        <v>5625000</v>
      </c>
      <c r="BD63" s="57"/>
      <c r="BE63" s="57">
        <f>BD52</f>
        <v>50</v>
      </c>
      <c r="BF63" s="57" t="s">
        <v>98</v>
      </c>
      <c r="BG63" s="57">
        <v>75000</v>
      </c>
      <c r="BH63" s="57">
        <f t="shared" si="58"/>
        <v>3750000</v>
      </c>
      <c r="BI63" s="57"/>
      <c r="BJ63" s="57">
        <f>BI52</f>
        <v>25</v>
      </c>
      <c r="BK63" s="57" t="s">
        <v>98</v>
      </c>
      <c r="BL63" s="57">
        <v>75000</v>
      </c>
      <c r="BM63" s="57">
        <f t="shared" si="59"/>
        <v>1875000</v>
      </c>
      <c r="BO63" s="67"/>
      <c r="BP63" s="67"/>
    </row>
    <row r="64" spans="1:84" ht="15" customHeight="1" x14ac:dyDescent="0.3">
      <c r="A64" s="57"/>
      <c r="B64" s="57"/>
      <c r="C64" s="57"/>
      <c r="D64" s="57" t="s">
        <v>82</v>
      </c>
      <c r="E64" s="57" t="s">
        <v>30</v>
      </c>
      <c r="F64" s="57"/>
      <c r="G64" s="57">
        <f>F52</f>
        <v>50</v>
      </c>
      <c r="H64" s="57" t="s">
        <v>95</v>
      </c>
      <c r="I64" s="57">
        <v>50000</v>
      </c>
      <c r="J64" s="57">
        <f t="shared" si="48"/>
        <v>2500000</v>
      </c>
      <c r="K64" s="57"/>
      <c r="L64" s="57">
        <f>K52</f>
        <v>100</v>
      </c>
      <c r="M64" s="57" t="s">
        <v>95</v>
      </c>
      <c r="N64" s="57">
        <v>50000</v>
      </c>
      <c r="O64" s="57">
        <f t="shared" si="49"/>
        <v>5000000</v>
      </c>
      <c r="P64" s="57"/>
      <c r="Q64" s="57">
        <f>P52</f>
        <v>100</v>
      </c>
      <c r="R64" s="57" t="s">
        <v>95</v>
      </c>
      <c r="S64" s="57">
        <v>50000</v>
      </c>
      <c r="T64" s="57">
        <f t="shared" si="50"/>
        <v>5000000</v>
      </c>
      <c r="U64" s="57"/>
      <c r="V64" s="57">
        <f>U52</f>
        <v>100</v>
      </c>
      <c r="W64" s="57" t="s">
        <v>95</v>
      </c>
      <c r="X64" s="57">
        <v>50000</v>
      </c>
      <c r="Y64" s="57">
        <f t="shared" si="51"/>
        <v>5000000</v>
      </c>
      <c r="Z64" s="57"/>
      <c r="AA64" s="57">
        <f>Z52</f>
        <v>100</v>
      </c>
      <c r="AB64" s="57" t="s">
        <v>95</v>
      </c>
      <c r="AC64" s="57">
        <v>50000</v>
      </c>
      <c r="AD64" s="57">
        <f t="shared" si="52"/>
        <v>5000000</v>
      </c>
      <c r="AE64" s="57"/>
      <c r="AF64" s="57">
        <f>AE52</f>
        <v>100</v>
      </c>
      <c r="AG64" s="57" t="s">
        <v>95</v>
      </c>
      <c r="AH64" s="57">
        <v>50000</v>
      </c>
      <c r="AI64" s="57">
        <f t="shared" si="53"/>
        <v>5000000</v>
      </c>
      <c r="AJ64" s="57"/>
      <c r="AK64" s="57">
        <f>AJ52</f>
        <v>100</v>
      </c>
      <c r="AL64" s="57" t="s">
        <v>95</v>
      </c>
      <c r="AM64" s="57">
        <v>50000</v>
      </c>
      <c r="AN64" s="57">
        <f t="shared" si="54"/>
        <v>5000000</v>
      </c>
      <c r="AO64" s="57"/>
      <c r="AP64" s="57">
        <f>AO52</f>
        <v>100</v>
      </c>
      <c r="AQ64" s="57" t="s">
        <v>95</v>
      </c>
      <c r="AR64" s="57">
        <v>50000</v>
      </c>
      <c r="AS64" s="57">
        <f t="shared" si="55"/>
        <v>5000000</v>
      </c>
      <c r="AT64" s="57"/>
      <c r="AU64" s="57">
        <f>AT52</f>
        <v>100</v>
      </c>
      <c r="AV64" s="57" t="s">
        <v>95</v>
      </c>
      <c r="AW64" s="57">
        <v>50000</v>
      </c>
      <c r="AX64" s="57">
        <f t="shared" si="56"/>
        <v>5000000</v>
      </c>
      <c r="AY64" s="57"/>
      <c r="AZ64" s="57">
        <f>AY52</f>
        <v>75</v>
      </c>
      <c r="BA64" s="57" t="s">
        <v>95</v>
      </c>
      <c r="BB64" s="57">
        <v>50000</v>
      </c>
      <c r="BC64" s="57">
        <f t="shared" si="57"/>
        <v>3750000</v>
      </c>
      <c r="BD64" s="57"/>
      <c r="BE64" s="57">
        <f>BD52</f>
        <v>50</v>
      </c>
      <c r="BF64" s="57" t="s">
        <v>95</v>
      </c>
      <c r="BG64" s="57">
        <v>50000</v>
      </c>
      <c r="BH64" s="57">
        <f t="shared" si="58"/>
        <v>2500000</v>
      </c>
      <c r="BI64" s="57"/>
      <c r="BJ64" s="57">
        <f>BI52</f>
        <v>25</v>
      </c>
      <c r="BK64" s="57" t="s">
        <v>95</v>
      </c>
      <c r="BL64" s="57">
        <v>50000</v>
      </c>
      <c r="BM64" s="57">
        <f t="shared" si="59"/>
        <v>1250000</v>
      </c>
      <c r="BO64" s="67"/>
      <c r="BP64" s="67"/>
    </row>
    <row r="65" spans="1:84" ht="15" customHeight="1" x14ac:dyDescent="0.3">
      <c r="A65" s="57"/>
      <c r="B65" s="57"/>
      <c r="C65" s="57"/>
      <c r="D65" s="57" t="s">
        <v>82</v>
      </c>
      <c r="E65" s="57" t="s">
        <v>31</v>
      </c>
      <c r="F65" s="57"/>
      <c r="G65" s="57">
        <f>G52</f>
        <v>2</v>
      </c>
      <c r="H65" s="57" t="s">
        <v>94</v>
      </c>
      <c r="I65" s="57">
        <v>600000</v>
      </c>
      <c r="J65" s="57">
        <f t="shared" si="48"/>
        <v>1200000</v>
      </c>
      <c r="K65" s="57"/>
      <c r="L65" s="57">
        <f>L52</f>
        <v>4</v>
      </c>
      <c r="M65" s="57" t="s">
        <v>94</v>
      </c>
      <c r="N65" s="57">
        <v>600000</v>
      </c>
      <c r="O65" s="57">
        <f t="shared" si="49"/>
        <v>2400000</v>
      </c>
      <c r="P65" s="57"/>
      <c r="Q65" s="57">
        <f>Q52</f>
        <v>4</v>
      </c>
      <c r="R65" s="57" t="s">
        <v>94</v>
      </c>
      <c r="S65" s="57">
        <v>600000</v>
      </c>
      <c r="T65" s="57">
        <f t="shared" si="50"/>
        <v>2400000</v>
      </c>
      <c r="U65" s="57"/>
      <c r="V65" s="57">
        <f>V52</f>
        <v>4</v>
      </c>
      <c r="W65" s="57" t="s">
        <v>94</v>
      </c>
      <c r="X65" s="57">
        <v>600000</v>
      </c>
      <c r="Y65" s="57">
        <f t="shared" si="51"/>
        <v>2400000</v>
      </c>
      <c r="Z65" s="57"/>
      <c r="AA65" s="57">
        <f>AA52</f>
        <v>4</v>
      </c>
      <c r="AB65" s="57" t="s">
        <v>94</v>
      </c>
      <c r="AC65" s="57">
        <v>600000</v>
      </c>
      <c r="AD65" s="57">
        <f t="shared" si="52"/>
        <v>2400000</v>
      </c>
      <c r="AE65" s="57"/>
      <c r="AF65" s="57">
        <f>AF52</f>
        <v>4</v>
      </c>
      <c r="AG65" s="57" t="s">
        <v>94</v>
      </c>
      <c r="AH65" s="57">
        <v>600000</v>
      </c>
      <c r="AI65" s="57">
        <f t="shared" si="53"/>
        <v>2400000</v>
      </c>
      <c r="AJ65" s="57"/>
      <c r="AK65" s="57">
        <f>AK52</f>
        <v>4</v>
      </c>
      <c r="AL65" s="57" t="s">
        <v>94</v>
      </c>
      <c r="AM65" s="57">
        <v>600000</v>
      </c>
      <c r="AN65" s="57">
        <f t="shared" si="54"/>
        <v>2400000</v>
      </c>
      <c r="AO65" s="57"/>
      <c r="AP65" s="57">
        <f>AP52</f>
        <v>4</v>
      </c>
      <c r="AQ65" s="57" t="s">
        <v>94</v>
      </c>
      <c r="AR65" s="57">
        <v>600000</v>
      </c>
      <c r="AS65" s="57">
        <f t="shared" si="55"/>
        <v>2400000</v>
      </c>
      <c r="AT65" s="57"/>
      <c r="AU65" s="57">
        <f>AU52</f>
        <v>4</v>
      </c>
      <c r="AV65" s="57" t="s">
        <v>94</v>
      </c>
      <c r="AW65" s="57">
        <v>600000</v>
      </c>
      <c r="AX65" s="57">
        <f t="shared" si="56"/>
        <v>2400000</v>
      </c>
      <c r="AY65" s="57"/>
      <c r="AZ65" s="57">
        <f>AZ52</f>
        <v>3</v>
      </c>
      <c r="BA65" s="57" t="s">
        <v>94</v>
      </c>
      <c r="BB65" s="57">
        <v>600000</v>
      </c>
      <c r="BC65" s="57">
        <f t="shared" si="57"/>
        <v>1800000</v>
      </c>
      <c r="BD65" s="57"/>
      <c r="BE65" s="57">
        <f>BE52</f>
        <v>2</v>
      </c>
      <c r="BF65" s="57" t="s">
        <v>94</v>
      </c>
      <c r="BG65" s="57">
        <v>600000</v>
      </c>
      <c r="BH65" s="57">
        <f t="shared" si="58"/>
        <v>1200000</v>
      </c>
      <c r="BI65" s="57"/>
      <c r="BJ65" s="57">
        <f>BJ52</f>
        <v>1</v>
      </c>
      <c r="BK65" s="57" t="s">
        <v>94</v>
      </c>
      <c r="BL65" s="57">
        <v>600000</v>
      </c>
      <c r="BM65" s="57">
        <f t="shared" si="59"/>
        <v>600000</v>
      </c>
      <c r="BO65" s="67"/>
      <c r="BP65" s="67"/>
    </row>
    <row r="66" spans="1:84" s="47" customFormat="1" ht="15" customHeight="1" x14ac:dyDescent="0.3">
      <c r="A66" s="78" t="s">
        <v>83</v>
      </c>
      <c r="B66" s="78" t="s">
        <v>83</v>
      </c>
      <c r="C66" s="78" t="s">
        <v>87</v>
      </c>
      <c r="D66" s="56" t="s">
        <v>102</v>
      </c>
      <c r="E66" s="56" t="s">
        <v>35</v>
      </c>
      <c r="F66" s="56">
        <f>G66*25</f>
        <v>50</v>
      </c>
      <c r="G66" s="56">
        <v>2</v>
      </c>
      <c r="H66" s="56" t="s">
        <v>91</v>
      </c>
      <c r="I66" s="56">
        <v>0</v>
      </c>
      <c r="J66" s="56">
        <f>J67+J74</f>
        <v>32235000</v>
      </c>
      <c r="K66" s="56">
        <f>L66*25</f>
        <v>75</v>
      </c>
      <c r="L66" s="56">
        <v>3</v>
      </c>
      <c r="M66" s="56" t="s">
        <v>91</v>
      </c>
      <c r="N66" s="56">
        <v>0</v>
      </c>
      <c r="O66" s="56">
        <f>O67+O74</f>
        <v>48352500</v>
      </c>
      <c r="P66" s="56">
        <f>Q66*25</f>
        <v>75</v>
      </c>
      <c r="Q66" s="56">
        <v>3</v>
      </c>
      <c r="R66" s="56" t="s">
        <v>91</v>
      </c>
      <c r="S66" s="56">
        <v>0</v>
      </c>
      <c r="T66" s="56">
        <f>T67+T74</f>
        <v>48352500</v>
      </c>
      <c r="U66" s="56">
        <f>V66*25</f>
        <v>75</v>
      </c>
      <c r="V66" s="56">
        <v>3</v>
      </c>
      <c r="W66" s="56" t="s">
        <v>91</v>
      </c>
      <c r="X66" s="56">
        <v>0</v>
      </c>
      <c r="Y66" s="56">
        <f>Y67+Y74</f>
        <v>48352500</v>
      </c>
      <c r="Z66" s="56">
        <f>AA66*25</f>
        <v>75</v>
      </c>
      <c r="AA66" s="56">
        <v>3</v>
      </c>
      <c r="AB66" s="56" t="s">
        <v>91</v>
      </c>
      <c r="AC66" s="56">
        <v>0</v>
      </c>
      <c r="AD66" s="56">
        <f>AD67+AD74</f>
        <v>48352500</v>
      </c>
      <c r="AE66" s="56">
        <f>AF66*25</f>
        <v>75</v>
      </c>
      <c r="AF66" s="56">
        <v>3</v>
      </c>
      <c r="AG66" s="56" t="s">
        <v>91</v>
      </c>
      <c r="AH66" s="56">
        <v>0</v>
      </c>
      <c r="AI66" s="56">
        <f>AI67+AI74</f>
        <v>48352500</v>
      </c>
      <c r="AJ66" s="56">
        <f>AK66*25</f>
        <v>75</v>
      </c>
      <c r="AK66" s="56">
        <v>3</v>
      </c>
      <c r="AL66" s="56" t="s">
        <v>91</v>
      </c>
      <c r="AM66" s="56">
        <v>0</v>
      </c>
      <c r="AN66" s="56">
        <f>AN67+AN74</f>
        <v>48352500</v>
      </c>
      <c r="AO66" s="56">
        <f>AP66*25</f>
        <v>75</v>
      </c>
      <c r="AP66" s="56">
        <v>3</v>
      </c>
      <c r="AQ66" s="56" t="s">
        <v>91</v>
      </c>
      <c r="AR66" s="56">
        <v>0</v>
      </c>
      <c r="AS66" s="56">
        <f>AS67+AS74</f>
        <v>48352500</v>
      </c>
      <c r="AT66" s="56">
        <f>AU66*25</f>
        <v>75</v>
      </c>
      <c r="AU66" s="56">
        <v>3</v>
      </c>
      <c r="AV66" s="56" t="s">
        <v>91</v>
      </c>
      <c r="AW66" s="56">
        <v>0</v>
      </c>
      <c r="AX66" s="56">
        <f>AX67+AX74</f>
        <v>48352500</v>
      </c>
      <c r="AY66" s="56">
        <f>AZ66*25</f>
        <v>75</v>
      </c>
      <c r="AZ66" s="56">
        <v>3</v>
      </c>
      <c r="BA66" s="56" t="s">
        <v>91</v>
      </c>
      <c r="BB66" s="56">
        <v>0</v>
      </c>
      <c r="BC66" s="56">
        <f>BC67+BC74</f>
        <v>48352500</v>
      </c>
      <c r="BD66" s="56">
        <f>BE66*25</f>
        <v>50</v>
      </c>
      <c r="BE66" s="56">
        <v>2</v>
      </c>
      <c r="BF66" s="56" t="s">
        <v>91</v>
      </c>
      <c r="BG66" s="56">
        <v>0</v>
      </c>
      <c r="BH66" s="56">
        <f>BH67+BH74</f>
        <v>32235000</v>
      </c>
      <c r="BI66" s="56">
        <f>BJ66*25</f>
        <v>25</v>
      </c>
      <c r="BJ66" s="56">
        <v>1</v>
      </c>
      <c r="BK66" s="56" t="s">
        <v>91</v>
      </c>
      <c r="BL66" s="56">
        <v>0</v>
      </c>
      <c r="BM66" s="56">
        <f>BM67+BM74</f>
        <v>16117500</v>
      </c>
      <c r="BN66" s="51"/>
      <c r="BO66" s="66"/>
      <c r="BP66" s="66"/>
      <c r="BQ66" s="50">
        <f>+F66+K66+P66+U66+Z66+AE66+AJ66+AO66+AT66+AY66+BD66+BI66</f>
        <v>800</v>
      </c>
      <c r="BR66" s="50">
        <f>+G66+L66+Q66+V66+AA66+AF66+AK66+AP66+AU66+AZ66+BE66+BJ66</f>
        <v>32</v>
      </c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</row>
    <row r="67" spans="1:84" ht="15" customHeight="1" x14ac:dyDescent="0.3">
      <c r="A67" s="57"/>
      <c r="B67" s="57"/>
      <c r="C67" s="57"/>
      <c r="D67" s="57" t="s">
        <v>92</v>
      </c>
      <c r="E67" s="57" t="s">
        <v>19</v>
      </c>
      <c r="F67" s="57"/>
      <c r="G67" s="57">
        <v>0</v>
      </c>
      <c r="H67" s="57" t="s">
        <v>82</v>
      </c>
      <c r="I67" s="57">
        <v>0</v>
      </c>
      <c r="J67" s="57">
        <f>SUM(J68:J73)</f>
        <v>18135000</v>
      </c>
      <c r="K67" s="57"/>
      <c r="L67" s="57">
        <v>0</v>
      </c>
      <c r="M67" s="57" t="s">
        <v>82</v>
      </c>
      <c r="N67" s="57">
        <v>0</v>
      </c>
      <c r="O67" s="57">
        <f>SUM(O68:O73)</f>
        <v>27202500</v>
      </c>
      <c r="P67" s="57"/>
      <c r="Q67" s="57">
        <v>0</v>
      </c>
      <c r="R67" s="57" t="s">
        <v>82</v>
      </c>
      <c r="S67" s="57">
        <v>0</v>
      </c>
      <c r="T67" s="57">
        <f>SUM(T68:T73)</f>
        <v>27202500</v>
      </c>
      <c r="U67" s="57"/>
      <c r="V67" s="57">
        <v>0</v>
      </c>
      <c r="W67" s="57" t="s">
        <v>82</v>
      </c>
      <c r="X67" s="57">
        <v>0</v>
      </c>
      <c r="Y67" s="57">
        <f>SUM(Y68:Y73)</f>
        <v>27202500</v>
      </c>
      <c r="Z67" s="57"/>
      <c r="AA67" s="57">
        <v>0</v>
      </c>
      <c r="AB67" s="57" t="s">
        <v>82</v>
      </c>
      <c r="AC67" s="57">
        <v>0</v>
      </c>
      <c r="AD67" s="57">
        <f>SUM(AD68:AD73)</f>
        <v>27202500</v>
      </c>
      <c r="AE67" s="57"/>
      <c r="AF67" s="57">
        <v>0</v>
      </c>
      <c r="AG67" s="57" t="s">
        <v>82</v>
      </c>
      <c r="AH67" s="57">
        <v>0</v>
      </c>
      <c r="AI67" s="57">
        <f>SUM(AI68:AI73)</f>
        <v>27202500</v>
      </c>
      <c r="AJ67" s="57"/>
      <c r="AK67" s="57">
        <v>0</v>
      </c>
      <c r="AL67" s="57" t="s">
        <v>82</v>
      </c>
      <c r="AM67" s="57">
        <v>0</v>
      </c>
      <c r="AN67" s="57">
        <f>SUM(AN68:AN73)</f>
        <v>27202500</v>
      </c>
      <c r="AO67" s="57"/>
      <c r="AP67" s="57">
        <v>0</v>
      </c>
      <c r="AQ67" s="57" t="s">
        <v>82</v>
      </c>
      <c r="AR67" s="57">
        <v>0</v>
      </c>
      <c r="AS67" s="57">
        <f>SUM(AS68:AS73)</f>
        <v>27202500</v>
      </c>
      <c r="AT67" s="57"/>
      <c r="AU67" s="57">
        <v>0</v>
      </c>
      <c r="AV67" s="57" t="s">
        <v>82</v>
      </c>
      <c r="AW67" s="57">
        <v>0</v>
      </c>
      <c r="AX67" s="57">
        <f>SUM(AX68:AX73)</f>
        <v>27202500</v>
      </c>
      <c r="AY67" s="57"/>
      <c r="AZ67" s="57">
        <v>0</v>
      </c>
      <c r="BA67" s="57" t="s">
        <v>82</v>
      </c>
      <c r="BB67" s="57">
        <v>0</v>
      </c>
      <c r="BC67" s="57">
        <f>SUM(BC68:BC73)</f>
        <v>27202500</v>
      </c>
      <c r="BD67" s="57"/>
      <c r="BE67" s="57">
        <v>0</v>
      </c>
      <c r="BF67" s="57" t="s">
        <v>82</v>
      </c>
      <c r="BG67" s="57">
        <v>0</v>
      </c>
      <c r="BH67" s="57">
        <f>SUM(BH68:BH73)</f>
        <v>18135000</v>
      </c>
      <c r="BI67" s="57"/>
      <c r="BJ67" s="57">
        <v>0</v>
      </c>
      <c r="BK67" s="57" t="s">
        <v>82</v>
      </c>
      <c r="BL67" s="57">
        <v>0</v>
      </c>
      <c r="BM67" s="57">
        <f>SUM(BM68:BM73)</f>
        <v>9067500</v>
      </c>
      <c r="BO67" s="67"/>
      <c r="BP67" s="67"/>
    </row>
    <row r="68" spans="1:84" ht="15" customHeight="1" x14ac:dyDescent="0.3">
      <c r="A68" s="57"/>
      <c r="B68" s="57"/>
      <c r="C68" s="57"/>
      <c r="D68" s="57" t="s">
        <v>82</v>
      </c>
      <c r="E68" s="57" t="s">
        <v>20</v>
      </c>
      <c r="F68" s="57"/>
      <c r="G68" s="57">
        <f>26*G66</f>
        <v>52</v>
      </c>
      <c r="H68" s="57" t="s">
        <v>93</v>
      </c>
      <c r="I68" s="57">
        <v>150000</v>
      </c>
      <c r="J68" s="57">
        <f t="shared" ref="J68:J73" si="60">G68*I68</f>
        <v>7800000</v>
      </c>
      <c r="K68" s="57"/>
      <c r="L68" s="57">
        <f>26*L66</f>
        <v>78</v>
      </c>
      <c r="M68" s="57" t="s">
        <v>93</v>
      </c>
      <c r="N68" s="57">
        <v>150000</v>
      </c>
      <c r="O68" s="57">
        <f t="shared" ref="O68:O73" si="61">L68*N68</f>
        <v>11700000</v>
      </c>
      <c r="P68" s="57"/>
      <c r="Q68" s="57">
        <f>26*Q66</f>
        <v>78</v>
      </c>
      <c r="R68" s="57" t="s">
        <v>93</v>
      </c>
      <c r="S68" s="57">
        <v>150000</v>
      </c>
      <c r="T68" s="57">
        <f t="shared" ref="T68:T73" si="62">Q68*S68</f>
        <v>11700000</v>
      </c>
      <c r="U68" s="57"/>
      <c r="V68" s="57">
        <f>26*V66</f>
        <v>78</v>
      </c>
      <c r="W68" s="57" t="s">
        <v>93</v>
      </c>
      <c r="X68" s="57">
        <v>150000</v>
      </c>
      <c r="Y68" s="57">
        <f t="shared" ref="Y68:Y73" si="63">V68*X68</f>
        <v>11700000</v>
      </c>
      <c r="Z68" s="57"/>
      <c r="AA68" s="57">
        <f>26*AA66</f>
        <v>78</v>
      </c>
      <c r="AB68" s="57" t="s">
        <v>93</v>
      </c>
      <c r="AC68" s="57">
        <v>150000</v>
      </c>
      <c r="AD68" s="57">
        <f t="shared" ref="AD68:AD73" si="64">AA68*AC68</f>
        <v>11700000</v>
      </c>
      <c r="AE68" s="57"/>
      <c r="AF68" s="57">
        <f>26*AF66</f>
        <v>78</v>
      </c>
      <c r="AG68" s="57" t="s">
        <v>93</v>
      </c>
      <c r="AH68" s="57">
        <v>150000</v>
      </c>
      <c r="AI68" s="57">
        <f t="shared" ref="AI68:AI73" si="65">AF68*AH68</f>
        <v>11700000</v>
      </c>
      <c r="AJ68" s="57"/>
      <c r="AK68" s="57">
        <f>26*AK66</f>
        <v>78</v>
      </c>
      <c r="AL68" s="57" t="s">
        <v>93</v>
      </c>
      <c r="AM68" s="57">
        <v>150000</v>
      </c>
      <c r="AN68" s="57">
        <f t="shared" ref="AN68:AN73" si="66">AK68*AM68</f>
        <v>11700000</v>
      </c>
      <c r="AO68" s="57"/>
      <c r="AP68" s="57">
        <f>26*AP66</f>
        <v>78</v>
      </c>
      <c r="AQ68" s="57" t="s">
        <v>93</v>
      </c>
      <c r="AR68" s="57">
        <v>150000</v>
      </c>
      <c r="AS68" s="57">
        <f t="shared" ref="AS68:AS73" si="67">AP68*AR68</f>
        <v>11700000</v>
      </c>
      <c r="AT68" s="57"/>
      <c r="AU68" s="57">
        <f>26*AU66</f>
        <v>78</v>
      </c>
      <c r="AV68" s="57" t="s">
        <v>93</v>
      </c>
      <c r="AW68" s="57">
        <v>150000</v>
      </c>
      <c r="AX68" s="57">
        <f t="shared" ref="AX68:AX73" si="68">AU68*AW68</f>
        <v>11700000</v>
      </c>
      <c r="AY68" s="57"/>
      <c r="AZ68" s="57">
        <f>26*AZ66</f>
        <v>78</v>
      </c>
      <c r="BA68" s="57" t="s">
        <v>93</v>
      </c>
      <c r="BB68" s="57">
        <v>150000</v>
      </c>
      <c r="BC68" s="57">
        <f t="shared" ref="BC68:BC73" si="69">AZ68*BB68</f>
        <v>11700000</v>
      </c>
      <c r="BD68" s="57"/>
      <c r="BE68" s="57">
        <f>26*BE66</f>
        <v>52</v>
      </c>
      <c r="BF68" s="57" t="s">
        <v>93</v>
      </c>
      <c r="BG68" s="57">
        <v>150000</v>
      </c>
      <c r="BH68" s="57">
        <f t="shared" ref="BH68:BH73" si="70">BE68*BG68</f>
        <v>7800000</v>
      </c>
      <c r="BI68" s="57"/>
      <c r="BJ68" s="57">
        <f>26*BJ66</f>
        <v>26</v>
      </c>
      <c r="BK68" s="57" t="s">
        <v>93</v>
      </c>
      <c r="BL68" s="57">
        <v>150000</v>
      </c>
      <c r="BM68" s="57">
        <f t="shared" ref="BM68:BM73" si="71">BJ68*BL68</f>
        <v>3900000</v>
      </c>
      <c r="BO68" s="67"/>
      <c r="BP68" s="67"/>
    </row>
    <row r="69" spans="1:84" ht="15" customHeight="1" x14ac:dyDescent="0.3">
      <c r="A69" s="57"/>
      <c r="B69" s="57"/>
      <c r="C69" s="57"/>
      <c r="D69" s="57" t="s">
        <v>82</v>
      </c>
      <c r="E69" s="57" t="s">
        <v>21</v>
      </c>
      <c r="F69" s="57"/>
      <c r="G69" s="57">
        <f>14*2*G66</f>
        <v>56</v>
      </c>
      <c r="H69" s="57" t="s">
        <v>93</v>
      </c>
      <c r="I69" s="57">
        <v>150000</v>
      </c>
      <c r="J69" s="57">
        <f t="shared" si="60"/>
        <v>8400000</v>
      </c>
      <c r="K69" s="57"/>
      <c r="L69" s="57">
        <f>14*2*L66</f>
        <v>84</v>
      </c>
      <c r="M69" s="57" t="s">
        <v>93</v>
      </c>
      <c r="N69" s="57">
        <v>150000</v>
      </c>
      <c r="O69" s="57">
        <f t="shared" si="61"/>
        <v>12600000</v>
      </c>
      <c r="P69" s="57"/>
      <c r="Q69" s="57">
        <f>14*2*Q66</f>
        <v>84</v>
      </c>
      <c r="R69" s="57" t="s">
        <v>93</v>
      </c>
      <c r="S69" s="57">
        <v>150000</v>
      </c>
      <c r="T69" s="57">
        <f t="shared" si="62"/>
        <v>12600000</v>
      </c>
      <c r="U69" s="57"/>
      <c r="V69" s="57">
        <f>14*2*V66</f>
        <v>84</v>
      </c>
      <c r="W69" s="57" t="s">
        <v>93</v>
      </c>
      <c r="X69" s="57">
        <v>150000</v>
      </c>
      <c r="Y69" s="57">
        <f t="shared" si="63"/>
        <v>12600000</v>
      </c>
      <c r="Z69" s="57"/>
      <c r="AA69" s="57">
        <f>14*2*AA66</f>
        <v>84</v>
      </c>
      <c r="AB69" s="57" t="s">
        <v>93</v>
      </c>
      <c r="AC69" s="57">
        <v>150000</v>
      </c>
      <c r="AD69" s="57">
        <f t="shared" si="64"/>
        <v>12600000</v>
      </c>
      <c r="AE69" s="57"/>
      <c r="AF69" s="57">
        <f>14*2*AF66</f>
        <v>84</v>
      </c>
      <c r="AG69" s="57" t="s">
        <v>93</v>
      </c>
      <c r="AH69" s="57">
        <v>150000</v>
      </c>
      <c r="AI69" s="57">
        <f t="shared" si="65"/>
        <v>12600000</v>
      </c>
      <c r="AJ69" s="57"/>
      <c r="AK69" s="57">
        <f>14*2*AK66</f>
        <v>84</v>
      </c>
      <c r="AL69" s="57" t="s">
        <v>93</v>
      </c>
      <c r="AM69" s="57">
        <v>150000</v>
      </c>
      <c r="AN69" s="57">
        <f t="shared" si="66"/>
        <v>12600000</v>
      </c>
      <c r="AO69" s="57"/>
      <c r="AP69" s="57">
        <f>14*2*AP66</f>
        <v>84</v>
      </c>
      <c r="AQ69" s="57" t="s">
        <v>93</v>
      </c>
      <c r="AR69" s="57">
        <v>150000</v>
      </c>
      <c r="AS69" s="57">
        <f t="shared" si="67"/>
        <v>12600000</v>
      </c>
      <c r="AT69" s="57"/>
      <c r="AU69" s="57">
        <f>14*2*AU66</f>
        <v>84</v>
      </c>
      <c r="AV69" s="57" t="s">
        <v>93</v>
      </c>
      <c r="AW69" s="57">
        <v>150000</v>
      </c>
      <c r="AX69" s="57">
        <f t="shared" si="68"/>
        <v>12600000</v>
      </c>
      <c r="AY69" s="57"/>
      <c r="AZ69" s="57">
        <f>14*2*AZ66</f>
        <v>84</v>
      </c>
      <c r="BA69" s="57" t="s">
        <v>93</v>
      </c>
      <c r="BB69" s="57">
        <v>150000</v>
      </c>
      <c r="BC69" s="57">
        <f t="shared" si="69"/>
        <v>12600000</v>
      </c>
      <c r="BD69" s="57"/>
      <c r="BE69" s="57">
        <f>14*2*BE66</f>
        <v>56</v>
      </c>
      <c r="BF69" s="57" t="s">
        <v>93</v>
      </c>
      <c r="BG69" s="57">
        <v>150000</v>
      </c>
      <c r="BH69" s="57">
        <f t="shared" si="70"/>
        <v>8400000</v>
      </c>
      <c r="BI69" s="57"/>
      <c r="BJ69" s="57">
        <f>14*2*BJ66</f>
        <v>28</v>
      </c>
      <c r="BK69" s="57" t="s">
        <v>93</v>
      </c>
      <c r="BL69" s="57">
        <v>150000</v>
      </c>
      <c r="BM69" s="57">
        <f t="shared" si="71"/>
        <v>4200000</v>
      </c>
      <c r="BO69" s="67"/>
      <c r="BP69" s="67"/>
    </row>
    <row r="70" spans="1:84" ht="15" customHeight="1" x14ac:dyDescent="0.3">
      <c r="A70" s="57"/>
      <c r="B70" s="57"/>
      <c r="C70" s="57"/>
      <c r="D70" s="57" t="s">
        <v>82</v>
      </c>
      <c r="E70" s="57" t="s">
        <v>22</v>
      </c>
      <c r="F70" s="57"/>
      <c r="G70" s="57">
        <f>G66</f>
        <v>2</v>
      </c>
      <c r="H70" s="57" t="s">
        <v>94</v>
      </c>
      <c r="I70" s="57">
        <v>0</v>
      </c>
      <c r="J70" s="57">
        <f t="shared" si="60"/>
        <v>0</v>
      </c>
      <c r="K70" s="57"/>
      <c r="L70" s="57">
        <f>L66</f>
        <v>3</v>
      </c>
      <c r="M70" s="57" t="s">
        <v>94</v>
      </c>
      <c r="N70" s="57">
        <v>0</v>
      </c>
      <c r="O70" s="57">
        <f t="shared" si="61"/>
        <v>0</v>
      </c>
      <c r="P70" s="57"/>
      <c r="Q70" s="57">
        <f>Q66</f>
        <v>3</v>
      </c>
      <c r="R70" s="57" t="s">
        <v>94</v>
      </c>
      <c r="S70" s="57">
        <v>0</v>
      </c>
      <c r="T70" s="57">
        <f t="shared" si="62"/>
        <v>0</v>
      </c>
      <c r="U70" s="57"/>
      <c r="V70" s="57">
        <f>V66</f>
        <v>3</v>
      </c>
      <c r="W70" s="57" t="s">
        <v>94</v>
      </c>
      <c r="X70" s="57">
        <v>0</v>
      </c>
      <c r="Y70" s="57">
        <f t="shared" si="63"/>
        <v>0</v>
      </c>
      <c r="Z70" s="57"/>
      <c r="AA70" s="57">
        <f>AA66</f>
        <v>3</v>
      </c>
      <c r="AB70" s="57" t="s">
        <v>94</v>
      </c>
      <c r="AC70" s="57">
        <v>0</v>
      </c>
      <c r="AD70" s="57">
        <f t="shared" si="64"/>
        <v>0</v>
      </c>
      <c r="AE70" s="57"/>
      <c r="AF70" s="57">
        <f>AF66</f>
        <v>3</v>
      </c>
      <c r="AG70" s="57" t="s">
        <v>94</v>
      </c>
      <c r="AH70" s="57">
        <v>0</v>
      </c>
      <c r="AI70" s="57">
        <f t="shared" si="65"/>
        <v>0</v>
      </c>
      <c r="AJ70" s="57"/>
      <c r="AK70" s="57">
        <f>AK66</f>
        <v>3</v>
      </c>
      <c r="AL70" s="57" t="s">
        <v>94</v>
      </c>
      <c r="AM70" s="57">
        <v>0</v>
      </c>
      <c r="AN70" s="57">
        <f t="shared" si="66"/>
        <v>0</v>
      </c>
      <c r="AO70" s="57"/>
      <c r="AP70" s="57">
        <f>AP66</f>
        <v>3</v>
      </c>
      <c r="AQ70" s="57" t="s">
        <v>94</v>
      </c>
      <c r="AR70" s="57">
        <v>0</v>
      </c>
      <c r="AS70" s="57">
        <f t="shared" si="67"/>
        <v>0</v>
      </c>
      <c r="AT70" s="57"/>
      <c r="AU70" s="57">
        <f>AU66</f>
        <v>3</v>
      </c>
      <c r="AV70" s="57" t="s">
        <v>94</v>
      </c>
      <c r="AW70" s="57">
        <v>0</v>
      </c>
      <c r="AX70" s="57">
        <f t="shared" si="68"/>
        <v>0</v>
      </c>
      <c r="AY70" s="57"/>
      <c r="AZ70" s="57">
        <f>AZ66</f>
        <v>3</v>
      </c>
      <c r="BA70" s="57" t="s">
        <v>94</v>
      </c>
      <c r="BB70" s="57">
        <v>0</v>
      </c>
      <c r="BC70" s="57">
        <f t="shared" si="69"/>
        <v>0</v>
      </c>
      <c r="BD70" s="57"/>
      <c r="BE70" s="57">
        <f>BE66</f>
        <v>2</v>
      </c>
      <c r="BF70" s="57" t="s">
        <v>94</v>
      </c>
      <c r="BG70" s="57">
        <v>0</v>
      </c>
      <c r="BH70" s="57">
        <f t="shared" si="70"/>
        <v>0</v>
      </c>
      <c r="BI70" s="57"/>
      <c r="BJ70" s="57">
        <f>BJ66</f>
        <v>1</v>
      </c>
      <c r="BK70" s="57" t="s">
        <v>94</v>
      </c>
      <c r="BL70" s="57">
        <v>0</v>
      </c>
      <c r="BM70" s="57">
        <f t="shared" si="71"/>
        <v>0</v>
      </c>
      <c r="BO70" s="67"/>
      <c r="BP70" s="67"/>
    </row>
    <row r="71" spans="1:84" ht="15" customHeight="1" x14ac:dyDescent="0.3">
      <c r="A71" s="57"/>
      <c r="B71" s="57"/>
      <c r="C71" s="57"/>
      <c r="D71" s="57" t="s">
        <v>82</v>
      </c>
      <c r="E71" s="57" t="s">
        <v>23</v>
      </c>
      <c r="F71" s="57"/>
      <c r="G71" s="57">
        <f>2*G66</f>
        <v>4</v>
      </c>
      <c r="H71" s="57" t="s">
        <v>95</v>
      </c>
      <c r="I71" s="57">
        <v>190000</v>
      </c>
      <c r="J71" s="57">
        <f t="shared" si="60"/>
        <v>760000</v>
      </c>
      <c r="K71" s="57"/>
      <c r="L71" s="57">
        <f>2*L66</f>
        <v>6</v>
      </c>
      <c r="M71" s="57" t="s">
        <v>95</v>
      </c>
      <c r="N71" s="57">
        <v>190000</v>
      </c>
      <c r="O71" s="57">
        <f t="shared" si="61"/>
        <v>1140000</v>
      </c>
      <c r="P71" s="57"/>
      <c r="Q71" s="57">
        <f>2*Q66</f>
        <v>6</v>
      </c>
      <c r="R71" s="57" t="s">
        <v>95</v>
      </c>
      <c r="S71" s="57">
        <v>190000</v>
      </c>
      <c r="T71" s="57">
        <f t="shared" si="62"/>
        <v>1140000</v>
      </c>
      <c r="U71" s="57"/>
      <c r="V71" s="57">
        <f>2*V66</f>
        <v>6</v>
      </c>
      <c r="W71" s="57" t="s">
        <v>95</v>
      </c>
      <c r="X71" s="57">
        <v>190000</v>
      </c>
      <c r="Y71" s="57">
        <f t="shared" si="63"/>
        <v>1140000</v>
      </c>
      <c r="Z71" s="57"/>
      <c r="AA71" s="57">
        <f>2*AA66</f>
        <v>6</v>
      </c>
      <c r="AB71" s="57" t="s">
        <v>95</v>
      </c>
      <c r="AC71" s="57">
        <v>190000</v>
      </c>
      <c r="AD71" s="57">
        <f t="shared" si="64"/>
        <v>1140000</v>
      </c>
      <c r="AE71" s="57"/>
      <c r="AF71" s="57">
        <f>2*AF66</f>
        <v>6</v>
      </c>
      <c r="AG71" s="57" t="s">
        <v>95</v>
      </c>
      <c r="AH71" s="57">
        <v>190000</v>
      </c>
      <c r="AI71" s="57">
        <f t="shared" si="65"/>
        <v>1140000</v>
      </c>
      <c r="AJ71" s="57"/>
      <c r="AK71" s="57">
        <f>2*AK66</f>
        <v>6</v>
      </c>
      <c r="AL71" s="57" t="s">
        <v>95</v>
      </c>
      <c r="AM71" s="57">
        <v>190000</v>
      </c>
      <c r="AN71" s="57">
        <f t="shared" si="66"/>
        <v>1140000</v>
      </c>
      <c r="AO71" s="57"/>
      <c r="AP71" s="57">
        <f>2*AP66</f>
        <v>6</v>
      </c>
      <c r="AQ71" s="57" t="s">
        <v>95</v>
      </c>
      <c r="AR71" s="57">
        <v>190000</v>
      </c>
      <c r="AS71" s="57">
        <f t="shared" si="67"/>
        <v>1140000</v>
      </c>
      <c r="AT71" s="57"/>
      <c r="AU71" s="57">
        <f>2*AU66</f>
        <v>6</v>
      </c>
      <c r="AV71" s="57" t="s">
        <v>95</v>
      </c>
      <c r="AW71" s="57">
        <v>190000</v>
      </c>
      <c r="AX71" s="57">
        <f t="shared" si="68"/>
        <v>1140000</v>
      </c>
      <c r="AY71" s="57"/>
      <c r="AZ71" s="57">
        <f>2*AZ66</f>
        <v>6</v>
      </c>
      <c r="BA71" s="57" t="s">
        <v>95</v>
      </c>
      <c r="BB71" s="57">
        <v>190000</v>
      </c>
      <c r="BC71" s="57">
        <f t="shared" si="69"/>
        <v>1140000</v>
      </c>
      <c r="BD71" s="57"/>
      <c r="BE71" s="57">
        <f>2*BE66</f>
        <v>4</v>
      </c>
      <c r="BF71" s="57" t="s">
        <v>95</v>
      </c>
      <c r="BG71" s="57">
        <v>190000</v>
      </c>
      <c r="BH71" s="57">
        <f t="shared" si="70"/>
        <v>760000</v>
      </c>
      <c r="BI71" s="57"/>
      <c r="BJ71" s="57">
        <f>2*BJ66</f>
        <v>2</v>
      </c>
      <c r="BK71" s="57" t="s">
        <v>95</v>
      </c>
      <c r="BL71" s="57">
        <v>190000</v>
      </c>
      <c r="BM71" s="57">
        <f t="shared" si="71"/>
        <v>380000</v>
      </c>
      <c r="BO71" s="67"/>
      <c r="BP71" s="67"/>
    </row>
    <row r="72" spans="1:84" ht="15" customHeight="1" x14ac:dyDescent="0.3">
      <c r="A72" s="57"/>
      <c r="B72" s="57"/>
      <c r="C72" s="57"/>
      <c r="D72" s="57" t="s">
        <v>82</v>
      </c>
      <c r="E72" s="57" t="s">
        <v>24</v>
      </c>
      <c r="F72" s="57"/>
      <c r="G72" s="57">
        <f>2*2*G66</f>
        <v>8</v>
      </c>
      <c r="H72" s="57" t="s">
        <v>96</v>
      </c>
      <c r="I72" s="57">
        <v>100000</v>
      </c>
      <c r="J72" s="57">
        <f t="shared" si="60"/>
        <v>800000</v>
      </c>
      <c r="K72" s="57"/>
      <c r="L72" s="57">
        <f>2*2*L66</f>
        <v>12</v>
      </c>
      <c r="M72" s="57" t="s">
        <v>96</v>
      </c>
      <c r="N72" s="57">
        <v>100000</v>
      </c>
      <c r="O72" s="57">
        <f t="shared" si="61"/>
        <v>1200000</v>
      </c>
      <c r="P72" s="57"/>
      <c r="Q72" s="57">
        <f>2*2*Q66</f>
        <v>12</v>
      </c>
      <c r="R72" s="57" t="s">
        <v>96</v>
      </c>
      <c r="S72" s="57">
        <v>100000</v>
      </c>
      <c r="T72" s="57">
        <f t="shared" si="62"/>
        <v>1200000</v>
      </c>
      <c r="U72" s="57"/>
      <c r="V72" s="57">
        <f>2*2*V66</f>
        <v>12</v>
      </c>
      <c r="W72" s="57" t="s">
        <v>96</v>
      </c>
      <c r="X72" s="57">
        <v>100000</v>
      </c>
      <c r="Y72" s="57">
        <f t="shared" si="63"/>
        <v>1200000</v>
      </c>
      <c r="Z72" s="57"/>
      <c r="AA72" s="57">
        <f>2*2*AA66</f>
        <v>12</v>
      </c>
      <c r="AB72" s="57" t="s">
        <v>96</v>
      </c>
      <c r="AC72" s="57">
        <v>100000</v>
      </c>
      <c r="AD72" s="57">
        <f t="shared" si="64"/>
        <v>1200000</v>
      </c>
      <c r="AE72" s="57"/>
      <c r="AF72" s="57">
        <f>2*2*AF66</f>
        <v>12</v>
      </c>
      <c r="AG72" s="57" t="s">
        <v>96</v>
      </c>
      <c r="AH72" s="57">
        <v>100000</v>
      </c>
      <c r="AI72" s="57">
        <f t="shared" si="65"/>
        <v>1200000</v>
      </c>
      <c r="AJ72" s="57"/>
      <c r="AK72" s="57">
        <f>2*2*AK66</f>
        <v>12</v>
      </c>
      <c r="AL72" s="57" t="s">
        <v>96</v>
      </c>
      <c r="AM72" s="57">
        <v>100000</v>
      </c>
      <c r="AN72" s="57">
        <f t="shared" si="66"/>
        <v>1200000</v>
      </c>
      <c r="AO72" s="57"/>
      <c r="AP72" s="57">
        <f>2*2*AP66</f>
        <v>12</v>
      </c>
      <c r="AQ72" s="57" t="s">
        <v>96</v>
      </c>
      <c r="AR72" s="57">
        <v>100000</v>
      </c>
      <c r="AS72" s="57">
        <f t="shared" si="67"/>
        <v>1200000</v>
      </c>
      <c r="AT72" s="57"/>
      <c r="AU72" s="57">
        <f>2*2*AU66</f>
        <v>12</v>
      </c>
      <c r="AV72" s="57" t="s">
        <v>96</v>
      </c>
      <c r="AW72" s="57">
        <v>100000</v>
      </c>
      <c r="AX72" s="57">
        <f t="shared" si="68"/>
        <v>1200000</v>
      </c>
      <c r="AY72" s="57"/>
      <c r="AZ72" s="57">
        <f>2*2*AZ66</f>
        <v>12</v>
      </c>
      <c r="BA72" s="57" t="s">
        <v>96</v>
      </c>
      <c r="BB72" s="57">
        <v>100000</v>
      </c>
      <c r="BC72" s="57">
        <f t="shared" si="69"/>
        <v>1200000</v>
      </c>
      <c r="BD72" s="57"/>
      <c r="BE72" s="57">
        <f>2*2*BE66</f>
        <v>8</v>
      </c>
      <c r="BF72" s="57" t="s">
        <v>96</v>
      </c>
      <c r="BG72" s="57">
        <v>100000</v>
      </c>
      <c r="BH72" s="57">
        <f t="shared" si="70"/>
        <v>800000</v>
      </c>
      <c r="BI72" s="57"/>
      <c r="BJ72" s="57">
        <f>2*2*BJ66</f>
        <v>4</v>
      </c>
      <c r="BK72" s="57" t="s">
        <v>96</v>
      </c>
      <c r="BL72" s="57">
        <v>100000</v>
      </c>
      <c r="BM72" s="57">
        <f t="shared" si="71"/>
        <v>400000</v>
      </c>
      <c r="BO72" s="67"/>
      <c r="BP72" s="67"/>
    </row>
    <row r="73" spans="1:84" ht="15" customHeight="1" x14ac:dyDescent="0.3">
      <c r="A73" s="57"/>
      <c r="B73" s="57"/>
      <c r="C73" s="57"/>
      <c r="D73" s="57" t="s">
        <v>82</v>
      </c>
      <c r="E73" s="57" t="s">
        <v>25</v>
      </c>
      <c r="F73" s="57"/>
      <c r="G73" s="57">
        <f>1*F66</f>
        <v>50</v>
      </c>
      <c r="H73" s="57" t="s">
        <v>95</v>
      </c>
      <c r="I73" s="57">
        <v>7500</v>
      </c>
      <c r="J73" s="57">
        <f t="shared" si="60"/>
        <v>375000</v>
      </c>
      <c r="K73" s="57"/>
      <c r="L73" s="57">
        <f>1*K66</f>
        <v>75</v>
      </c>
      <c r="M73" s="57" t="s">
        <v>95</v>
      </c>
      <c r="N73" s="57">
        <v>7500</v>
      </c>
      <c r="O73" s="57">
        <f t="shared" si="61"/>
        <v>562500</v>
      </c>
      <c r="P73" s="57"/>
      <c r="Q73" s="57">
        <f>1*P66</f>
        <v>75</v>
      </c>
      <c r="R73" s="57" t="s">
        <v>95</v>
      </c>
      <c r="S73" s="57">
        <v>7500</v>
      </c>
      <c r="T73" s="57">
        <f t="shared" si="62"/>
        <v>562500</v>
      </c>
      <c r="U73" s="57"/>
      <c r="V73" s="57">
        <f>1*U66</f>
        <v>75</v>
      </c>
      <c r="W73" s="57" t="s">
        <v>95</v>
      </c>
      <c r="X73" s="57">
        <v>7500</v>
      </c>
      <c r="Y73" s="57">
        <f t="shared" si="63"/>
        <v>562500</v>
      </c>
      <c r="Z73" s="57"/>
      <c r="AA73" s="57">
        <f>1*Z66</f>
        <v>75</v>
      </c>
      <c r="AB73" s="57" t="s">
        <v>95</v>
      </c>
      <c r="AC73" s="57">
        <v>7500</v>
      </c>
      <c r="AD73" s="57">
        <f t="shared" si="64"/>
        <v>562500</v>
      </c>
      <c r="AE73" s="57"/>
      <c r="AF73" s="57">
        <f>1*AE66</f>
        <v>75</v>
      </c>
      <c r="AG73" s="57" t="s">
        <v>95</v>
      </c>
      <c r="AH73" s="57">
        <v>7500</v>
      </c>
      <c r="AI73" s="57">
        <f t="shared" si="65"/>
        <v>562500</v>
      </c>
      <c r="AJ73" s="57"/>
      <c r="AK73" s="57">
        <f>1*AJ66</f>
        <v>75</v>
      </c>
      <c r="AL73" s="57" t="s">
        <v>95</v>
      </c>
      <c r="AM73" s="57">
        <v>7500</v>
      </c>
      <c r="AN73" s="57">
        <f t="shared" si="66"/>
        <v>562500</v>
      </c>
      <c r="AO73" s="57"/>
      <c r="AP73" s="57">
        <f>1*AO66</f>
        <v>75</v>
      </c>
      <c r="AQ73" s="57" t="s">
        <v>95</v>
      </c>
      <c r="AR73" s="57">
        <v>7500</v>
      </c>
      <c r="AS73" s="57">
        <f t="shared" si="67"/>
        <v>562500</v>
      </c>
      <c r="AT73" s="57"/>
      <c r="AU73" s="57">
        <f>1*AT66</f>
        <v>75</v>
      </c>
      <c r="AV73" s="57" t="s">
        <v>95</v>
      </c>
      <c r="AW73" s="57">
        <v>7500</v>
      </c>
      <c r="AX73" s="57">
        <f t="shared" si="68"/>
        <v>562500</v>
      </c>
      <c r="AY73" s="57"/>
      <c r="AZ73" s="57">
        <f>1*AY66</f>
        <v>75</v>
      </c>
      <c r="BA73" s="57" t="s">
        <v>95</v>
      </c>
      <c r="BB73" s="57">
        <v>7500</v>
      </c>
      <c r="BC73" s="57">
        <f t="shared" si="69"/>
        <v>562500</v>
      </c>
      <c r="BD73" s="57"/>
      <c r="BE73" s="57">
        <f>1*BD66</f>
        <v>50</v>
      </c>
      <c r="BF73" s="57" t="s">
        <v>95</v>
      </c>
      <c r="BG73" s="57">
        <v>7500</v>
      </c>
      <c r="BH73" s="57">
        <f t="shared" si="70"/>
        <v>375000</v>
      </c>
      <c r="BI73" s="57"/>
      <c r="BJ73" s="57">
        <f>1*BI66</f>
        <v>25</v>
      </c>
      <c r="BK73" s="57" t="s">
        <v>95</v>
      </c>
      <c r="BL73" s="57">
        <v>7500</v>
      </c>
      <c r="BM73" s="57">
        <f t="shared" si="71"/>
        <v>187500</v>
      </c>
      <c r="BO73" s="67"/>
      <c r="BP73" s="67"/>
    </row>
    <row r="74" spans="1:84" ht="15" customHeight="1" x14ac:dyDescent="0.3">
      <c r="A74" s="57"/>
      <c r="B74" s="57"/>
      <c r="C74" s="57"/>
      <c r="D74" s="57" t="s">
        <v>97</v>
      </c>
      <c r="E74" s="57" t="s">
        <v>26</v>
      </c>
      <c r="F74" s="57"/>
      <c r="G74" s="57">
        <v>0</v>
      </c>
      <c r="H74" s="57" t="s">
        <v>82</v>
      </c>
      <c r="I74" s="57">
        <v>0</v>
      </c>
      <c r="J74" s="57">
        <f>SUM(J75:J78)</f>
        <v>14100000</v>
      </c>
      <c r="K74" s="57"/>
      <c r="L74" s="57">
        <v>0</v>
      </c>
      <c r="M74" s="57" t="s">
        <v>82</v>
      </c>
      <c r="N74" s="57">
        <v>0</v>
      </c>
      <c r="O74" s="57">
        <f>SUM(O75:O78)</f>
        <v>21150000</v>
      </c>
      <c r="P74" s="57"/>
      <c r="Q74" s="57">
        <v>0</v>
      </c>
      <c r="R74" s="57" t="s">
        <v>82</v>
      </c>
      <c r="S74" s="57">
        <v>0</v>
      </c>
      <c r="T74" s="57">
        <f>SUM(T75:T78)</f>
        <v>21150000</v>
      </c>
      <c r="U74" s="57"/>
      <c r="V74" s="57">
        <v>0</v>
      </c>
      <c r="W74" s="57" t="s">
        <v>82</v>
      </c>
      <c r="X74" s="57">
        <v>0</v>
      </c>
      <c r="Y74" s="57">
        <f>SUM(Y75:Y78)</f>
        <v>21150000</v>
      </c>
      <c r="Z74" s="57"/>
      <c r="AA74" s="57">
        <v>0</v>
      </c>
      <c r="AB74" s="57" t="s">
        <v>82</v>
      </c>
      <c r="AC74" s="57">
        <v>0</v>
      </c>
      <c r="AD74" s="57">
        <f>SUM(AD75:AD78)</f>
        <v>21150000</v>
      </c>
      <c r="AE74" s="57"/>
      <c r="AF74" s="57">
        <v>0</v>
      </c>
      <c r="AG74" s="57" t="s">
        <v>82</v>
      </c>
      <c r="AH74" s="57">
        <v>0</v>
      </c>
      <c r="AI74" s="57">
        <f>SUM(AI75:AI78)</f>
        <v>21150000</v>
      </c>
      <c r="AJ74" s="57"/>
      <c r="AK74" s="57">
        <v>0</v>
      </c>
      <c r="AL74" s="57" t="s">
        <v>82</v>
      </c>
      <c r="AM74" s="57">
        <v>0</v>
      </c>
      <c r="AN74" s="57">
        <f>SUM(AN75:AN78)</f>
        <v>21150000</v>
      </c>
      <c r="AO74" s="57"/>
      <c r="AP74" s="57">
        <v>0</v>
      </c>
      <c r="AQ74" s="57" t="s">
        <v>82</v>
      </c>
      <c r="AR74" s="57">
        <v>0</v>
      </c>
      <c r="AS74" s="57">
        <f>SUM(AS75:AS78)</f>
        <v>21150000</v>
      </c>
      <c r="AT74" s="57"/>
      <c r="AU74" s="57">
        <v>0</v>
      </c>
      <c r="AV74" s="57" t="s">
        <v>82</v>
      </c>
      <c r="AW74" s="57">
        <v>0</v>
      </c>
      <c r="AX74" s="57">
        <f>SUM(AX75:AX78)</f>
        <v>21150000</v>
      </c>
      <c r="AY74" s="57"/>
      <c r="AZ74" s="57">
        <v>0</v>
      </c>
      <c r="BA74" s="57" t="s">
        <v>82</v>
      </c>
      <c r="BB74" s="57">
        <v>0</v>
      </c>
      <c r="BC74" s="57">
        <f>SUM(BC75:BC78)</f>
        <v>21150000</v>
      </c>
      <c r="BD74" s="57"/>
      <c r="BE74" s="57">
        <v>0</v>
      </c>
      <c r="BF74" s="57" t="s">
        <v>82</v>
      </c>
      <c r="BG74" s="57">
        <v>0</v>
      </c>
      <c r="BH74" s="57">
        <f>SUM(BH75:BH78)</f>
        <v>14100000</v>
      </c>
      <c r="BI74" s="57"/>
      <c r="BJ74" s="57">
        <v>0</v>
      </c>
      <c r="BK74" s="57" t="s">
        <v>82</v>
      </c>
      <c r="BL74" s="57">
        <v>0</v>
      </c>
      <c r="BM74" s="57">
        <f>SUM(BM75:BM78)</f>
        <v>7050000</v>
      </c>
      <c r="BO74" s="67"/>
      <c r="BP74" s="67"/>
    </row>
    <row r="75" spans="1:84" ht="15" customHeight="1" x14ac:dyDescent="0.3">
      <c r="A75" s="57"/>
      <c r="B75" s="57"/>
      <c r="C75" s="57"/>
      <c r="D75" s="57" t="s">
        <v>82</v>
      </c>
      <c r="E75" s="58" t="s">
        <v>28</v>
      </c>
      <c r="F75" s="57"/>
      <c r="G75" s="57">
        <f>F66</f>
        <v>50</v>
      </c>
      <c r="H75" s="57" t="s">
        <v>95</v>
      </c>
      <c r="I75" s="57">
        <f>25000+100000</f>
        <v>125000</v>
      </c>
      <c r="J75" s="57">
        <f>G75*I75</f>
        <v>6250000</v>
      </c>
      <c r="K75" s="57"/>
      <c r="L75" s="57">
        <f>K66</f>
        <v>75</v>
      </c>
      <c r="M75" s="57" t="s">
        <v>95</v>
      </c>
      <c r="N75" s="57">
        <f>25000+100000</f>
        <v>125000</v>
      </c>
      <c r="O75" s="57">
        <f>L75*N75</f>
        <v>9375000</v>
      </c>
      <c r="P75" s="57"/>
      <c r="Q75" s="57">
        <f>P66</f>
        <v>75</v>
      </c>
      <c r="R75" s="57" t="s">
        <v>95</v>
      </c>
      <c r="S75" s="57">
        <f>25000+100000</f>
        <v>125000</v>
      </c>
      <c r="T75" s="57">
        <f>Q75*S75</f>
        <v>9375000</v>
      </c>
      <c r="U75" s="57"/>
      <c r="V75" s="57">
        <f>U66</f>
        <v>75</v>
      </c>
      <c r="W75" s="57" t="s">
        <v>95</v>
      </c>
      <c r="X75" s="57">
        <f>25000+100000</f>
        <v>125000</v>
      </c>
      <c r="Y75" s="57">
        <f>V75*X75</f>
        <v>9375000</v>
      </c>
      <c r="Z75" s="57"/>
      <c r="AA75" s="57">
        <f>Z66</f>
        <v>75</v>
      </c>
      <c r="AB75" s="57" t="s">
        <v>95</v>
      </c>
      <c r="AC75" s="57">
        <f>25000+100000</f>
        <v>125000</v>
      </c>
      <c r="AD75" s="57">
        <f>AA75*AC75</f>
        <v>9375000</v>
      </c>
      <c r="AE75" s="57"/>
      <c r="AF75" s="57">
        <f>AE66</f>
        <v>75</v>
      </c>
      <c r="AG75" s="57" t="s">
        <v>95</v>
      </c>
      <c r="AH75" s="57">
        <f>25000+100000</f>
        <v>125000</v>
      </c>
      <c r="AI75" s="57">
        <f>AF75*AH75</f>
        <v>9375000</v>
      </c>
      <c r="AJ75" s="57"/>
      <c r="AK75" s="57">
        <f>AJ66</f>
        <v>75</v>
      </c>
      <c r="AL75" s="57" t="s">
        <v>95</v>
      </c>
      <c r="AM75" s="57">
        <f>25000+100000</f>
        <v>125000</v>
      </c>
      <c r="AN75" s="57">
        <f>AK75*AM75</f>
        <v>9375000</v>
      </c>
      <c r="AO75" s="57"/>
      <c r="AP75" s="57">
        <f>AO66</f>
        <v>75</v>
      </c>
      <c r="AQ75" s="57" t="s">
        <v>95</v>
      </c>
      <c r="AR75" s="57">
        <f>25000+100000</f>
        <v>125000</v>
      </c>
      <c r="AS75" s="57">
        <f>AP75*AR75</f>
        <v>9375000</v>
      </c>
      <c r="AT75" s="57"/>
      <c r="AU75" s="57">
        <f>AT66</f>
        <v>75</v>
      </c>
      <c r="AV75" s="57" t="s">
        <v>95</v>
      </c>
      <c r="AW75" s="57">
        <f>25000+100000</f>
        <v>125000</v>
      </c>
      <c r="AX75" s="57">
        <f>AU75*AW75</f>
        <v>9375000</v>
      </c>
      <c r="AY75" s="57"/>
      <c r="AZ75" s="57">
        <f>AY66</f>
        <v>75</v>
      </c>
      <c r="BA75" s="57" t="s">
        <v>95</v>
      </c>
      <c r="BB75" s="57">
        <f>25000+100000</f>
        <v>125000</v>
      </c>
      <c r="BC75" s="57">
        <f>AZ75*BB75</f>
        <v>9375000</v>
      </c>
      <c r="BD75" s="57"/>
      <c r="BE75" s="57">
        <f>BD66</f>
        <v>50</v>
      </c>
      <c r="BF75" s="57" t="s">
        <v>95</v>
      </c>
      <c r="BG75" s="57">
        <f>25000+100000</f>
        <v>125000</v>
      </c>
      <c r="BH75" s="57">
        <f>BE75*BG75</f>
        <v>6250000</v>
      </c>
      <c r="BI75" s="57"/>
      <c r="BJ75" s="57">
        <f>BI66</f>
        <v>25</v>
      </c>
      <c r="BK75" s="57" t="s">
        <v>95</v>
      </c>
      <c r="BL75" s="57">
        <f>25000+100000</f>
        <v>125000</v>
      </c>
      <c r="BM75" s="57">
        <f>BJ75*BL75</f>
        <v>3125000</v>
      </c>
      <c r="BO75" s="67"/>
      <c r="BP75" s="67"/>
    </row>
    <row r="76" spans="1:84" ht="15" customHeight="1" x14ac:dyDescent="0.3">
      <c r="A76" s="57"/>
      <c r="B76" s="57"/>
      <c r="C76" s="57"/>
      <c r="D76" s="57" t="s">
        <v>82</v>
      </c>
      <c r="E76" s="57" t="s">
        <v>29</v>
      </c>
      <c r="F76" s="57"/>
      <c r="G76" s="57">
        <f>F66</f>
        <v>50</v>
      </c>
      <c r="H76" s="57" t="s">
        <v>98</v>
      </c>
      <c r="I76" s="57">
        <v>75000</v>
      </c>
      <c r="J76" s="57">
        <f>G76*I76</f>
        <v>3750000</v>
      </c>
      <c r="K76" s="57"/>
      <c r="L76" s="57">
        <f>K66</f>
        <v>75</v>
      </c>
      <c r="M76" s="57" t="s">
        <v>98</v>
      </c>
      <c r="N76" s="57">
        <v>75000</v>
      </c>
      <c r="O76" s="57">
        <f>L76*N76</f>
        <v>5625000</v>
      </c>
      <c r="P76" s="57"/>
      <c r="Q76" s="57">
        <f>P66</f>
        <v>75</v>
      </c>
      <c r="R76" s="57" t="s">
        <v>98</v>
      </c>
      <c r="S76" s="57">
        <v>75000</v>
      </c>
      <c r="T76" s="57">
        <f>Q76*S76</f>
        <v>5625000</v>
      </c>
      <c r="U76" s="57"/>
      <c r="V76" s="57">
        <f>U66</f>
        <v>75</v>
      </c>
      <c r="W76" s="57" t="s">
        <v>98</v>
      </c>
      <c r="X76" s="57">
        <v>75000</v>
      </c>
      <c r="Y76" s="57">
        <f>V76*X76</f>
        <v>5625000</v>
      </c>
      <c r="Z76" s="57"/>
      <c r="AA76" s="57">
        <f>Z66</f>
        <v>75</v>
      </c>
      <c r="AB76" s="57" t="s">
        <v>98</v>
      </c>
      <c r="AC76" s="57">
        <v>75000</v>
      </c>
      <c r="AD76" s="57">
        <f>AA76*AC76</f>
        <v>5625000</v>
      </c>
      <c r="AE76" s="57"/>
      <c r="AF76" s="57">
        <f>AE66</f>
        <v>75</v>
      </c>
      <c r="AG76" s="57" t="s">
        <v>98</v>
      </c>
      <c r="AH76" s="57">
        <v>75000</v>
      </c>
      <c r="AI76" s="57">
        <f>AF76*AH76</f>
        <v>5625000</v>
      </c>
      <c r="AJ76" s="57"/>
      <c r="AK76" s="57">
        <f>AJ66</f>
        <v>75</v>
      </c>
      <c r="AL76" s="57" t="s">
        <v>98</v>
      </c>
      <c r="AM76" s="57">
        <v>75000</v>
      </c>
      <c r="AN76" s="57">
        <f>AK76*AM76</f>
        <v>5625000</v>
      </c>
      <c r="AO76" s="57"/>
      <c r="AP76" s="57">
        <f>AO66</f>
        <v>75</v>
      </c>
      <c r="AQ76" s="57" t="s">
        <v>98</v>
      </c>
      <c r="AR76" s="57">
        <v>75000</v>
      </c>
      <c r="AS76" s="57">
        <f>AP76*AR76</f>
        <v>5625000</v>
      </c>
      <c r="AT76" s="57"/>
      <c r="AU76" s="57">
        <f>AT66</f>
        <v>75</v>
      </c>
      <c r="AV76" s="57" t="s">
        <v>98</v>
      </c>
      <c r="AW76" s="57">
        <v>75000</v>
      </c>
      <c r="AX76" s="57">
        <f>AU76*AW76</f>
        <v>5625000</v>
      </c>
      <c r="AY76" s="57"/>
      <c r="AZ76" s="57">
        <f>AY66</f>
        <v>75</v>
      </c>
      <c r="BA76" s="57" t="s">
        <v>98</v>
      </c>
      <c r="BB76" s="57">
        <v>75000</v>
      </c>
      <c r="BC76" s="57">
        <f>AZ76*BB76</f>
        <v>5625000</v>
      </c>
      <c r="BD76" s="57"/>
      <c r="BE76" s="57">
        <f>BD66</f>
        <v>50</v>
      </c>
      <c r="BF76" s="57" t="s">
        <v>98</v>
      </c>
      <c r="BG76" s="57">
        <v>75000</v>
      </c>
      <c r="BH76" s="57">
        <f>BE76*BG76</f>
        <v>3750000</v>
      </c>
      <c r="BI76" s="57"/>
      <c r="BJ76" s="57">
        <f>BI66</f>
        <v>25</v>
      </c>
      <c r="BK76" s="57" t="s">
        <v>98</v>
      </c>
      <c r="BL76" s="57">
        <v>75000</v>
      </c>
      <c r="BM76" s="57">
        <f>BJ76*BL76</f>
        <v>1875000</v>
      </c>
      <c r="BO76" s="67"/>
      <c r="BP76" s="67"/>
    </row>
    <row r="77" spans="1:84" ht="15" customHeight="1" x14ac:dyDescent="0.3">
      <c r="A77" s="57"/>
      <c r="B77" s="57"/>
      <c r="C77" s="57"/>
      <c r="D77" s="57" t="s">
        <v>82</v>
      </c>
      <c r="E77" s="57" t="s">
        <v>30</v>
      </c>
      <c r="F77" s="57"/>
      <c r="G77" s="57">
        <f>F66</f>
        <v>50</v>
      </c>
      <c r="H77" s="57" t="s">
        <v>95</v>
      </c>
      <c r="I77" s="57">
        <v>50000</v>
      </c>
      <c r="J77" s="57">
        <f>G77*I77</f>
        <v>2500000</v>
      </c>
      <c r="K77" s="57"/>
      <c r="L77" s="57">
        <f>K66</f>
        <v>75</v>
      </c>
      <c r="M77" s="57" t="s">
        <v>95</v>
      </c>
      <c r="N77" s="57">
        <v>50000</v>
      </c>
      <c r="O77" s="57">
        <f>L77*N77</f>
        <v>3750000</v>
      </c>
      <c r="P77" s="57"/>
      <c r="Q77" s="57">
        <f>P66</f>
        <v>75</v>
      </c>
      <c r="R77" s="57" t="s">
        <v>95</v>
      </c>
      <c r="S77" s="57">
        <v>50000</v>
      </c>
      <c r="T77" s="57">
        <f>Q77*S77</f>
        <v>3750000</v>
      </c>
      <c r="U77" s="57"/>
      <c r="V77" s="57">
        <f>U66</f>
        <v>75</v>
      </c>
      <c r="W77" s="57" t="s">
        <v>95</v>
      </c>
      <c r="X77" s="57">
        <v>50000</v>
      </c>
      <c r="Y77" s="57">
        <f>V77*X77</f>
        <v>3750000</v>
      </c>
      <c r="Z77" s="57"/>
      <c r="AA77" s="57">
        <f>Z66</f>
        <v>75</v>
      </c>
      <c r="AB77" s="57" t="s">
        <v>95</v>
      </c>
      <c r="AC77" s="57">
        <v>50000</v>
      </c>
      <c r="AD77" s="57">
        <f>AA77*AC77</f>
        <v>3750000</v>
      </c>
      <c r="AE77" s="57"/>
      <c r="AF77" s="57">
        <f>AE66</f>
        <v>75</v>
      </c>
      <c r="AG77" s="57" t="s">
        <v>95</v>
      </c>
      <c r="AH77" s="57">
        <v>50000</v>
      </c>
      <c r="AI77" s="57">
        <f>AF77*AH77</f>
        <v>3750000</v>
      </c>
      <c r="AJ77" s="57"/>
      <c r="AK77" s="57">
        <f>AJ66</f>
        <v>75</v>
      </c>
      <c r="AL77" s="57" t="s">
        <v>95</v>
      </c>
      <c r="AM77" s="57">
        <v>50000</v>
      </c>
      <c r="AN77" s="57">
        <f>AK77*AM77</f>
        <v>3750000</v>
      </c>
      <c r="AO77" s="57"/>
      <c r="AP77" s="57">
        <f>AO66</f>
        <v>75</v>
      </c>
      <c r="AQ77" s="57" t="s">
        <v>95</v>
      </c>
      <c r="AR77" s="57">
        <v>50000</v>
      </c>
      <c r="AS77" s="57">
        <f>AP77*AR77</f>
        <v>3750000</v>
      </c>
      <c r="AT77" s="57"/>
      <c r="AU77" s="57">
        <f>AT66</f>
        <v>75</v>
      </c>
      <c r="AV77" s="57" t="s">
        <v>95</v>
      </c>
      <c r="AW77" s="57">
        <v>50000</v>
      </c>
      <c r="AX77" s="57">
        <f>AU77*AW77</f>
        <v>3750000</v>
      </c>
      <c r="AY77" s="57"/>
      <c r="AZ77" s="57">
        <f>AY66</f>
        <v>75</v>
      </c>
      <c r="BA77" s="57" t="s">
        <v>95</v>
      </c>
      <c r="BB77" s="57">
        <v>50000</v>
      </c>
      <c r="BC77" s="57">
        <f>AZ77*BB77</f>
        <v>3750000</v>
      </c>
      <c r="BD77" s="57"/>
      <c r="BE77" s="57">
        <f>BD66</f>
        <v>50</v>
      </c>
      <c r="BF77" s="57" t="s">
        <v>95</v>
      </c>
      <c r="BG77" s="57">
        <v>50000</v>
      </c>
      <c r="BH77" s="57">
        <f>BE77*BG77</f>
        <v>2500000</v>
      </c>
      <c r="BI77" s="57"/>
      <c r="BJ77" s="57">
        <f>BI66</f>
        <v>25</v>
      </c>
      <c r="BK77" s="57" t="s">
        <v>95</v>
      </c>
      <c r="BL77" s="57">
        <v>50000</v>
      </c>
      <c r="BM77" s="57">
        <f>BJ77*BL77</f>
        <v>1250000</v>
      </c>
      <c r="BO77" s="67"/>
      <c r="BP77" s="67"/>
    </row>
    <row r="78" spans="1:84" ht="15" customHeight="1" x14ac:dyDescent="0.3">
      <c r="A78" s="57"/>
      <c r="B78" s="57"/>
      <c r="C78" s="57"/>
      <c r="D78" s="57" t="s">
        <v>82</v>
      </c>
      <c r="E78" s="57" t="s">
        <v>31</v>
      </c>
      <c r="F78" s="57"/>
      <c r="G78" s="57">
        <f>G66</f>
        <v>2</v>
      </c>
      <c r="H78" s="57" t="s">
        <v>94</v>
      </c>
      <c r="I78" s="57">
        <v>800000</v>
      </c>
      <c r="J78" s="57">
        <f>G78*I78</f>
        <v>1600000</v>
      </c>
      <c r="K78" s="57"/>
      <c r="L78" s="57">
        <f>L66</f>
        <v>3</v>
      </c>
      <c r="M78" s="57" t="s">
        <v>94</v>
      </c>
      <c r="N78" s="57">
        <v>800000</v>
      </c>
      <c r="O78" s="57">
        <f>L78*N78</f>
        <v>2400000</v>
      </c>
      <c r="P78" s="57"/>
      <c r="Q78" s="57">
        <f>Q66</f>
        <v>3</v>
      </c>
      <c r="R78" s="57" t="s">
        <v>94</v>
      </c>
      <c r="S78" s="57">
        <v>800000</v>
      </c>
      <c r="T78" s="57">
        <f>Q78*S78</f>
        <v>2400000</v>
      </c>
      <c r="U78" s="57"/>
      <c r="V78" s="57">
        <f>V66</f>
        <v>3</v>
      </c>
      <c r="W78" s="57" t="s">
        <v>94</v>
      </c>
      <c r="X78" s="57">
        <v>800000</v>
      </c>
      <c r="Y78" s="57">
        <f>V78*X78</f>
        <v>2400000</v>
      </c>
      <c r="Z78" s="57"/>
      <c r="AA78" s="57">
        <f>AA66</f>
        <v>3</v>
      </c>
      <c r="AB78" s="57" t="s">
        <v>94</v>
      </c>
      <c r="AC78" s="57">
        <v>800000</v>
      </c>
      <c r="AD78" s="57">
        <f>AA78*AC78</f>
        <v>2400000</v>
      </c>
      <c r="AE78" s="57"/>
      <c r="AF78" s="57">
        <f>AF66</f>
        <v>3</v>
      </c>
      <c r="AG78" s="57" t="s">
        <v>94</v>
      </c>
      <c r="AH78" s="57">
        <v>800000</v>
      </c>
      <c r="AI78" s="57">
        <f>AF78*AH78</f>
        <v>2400000</v>
      </c>
      <c r="AJ78" s="57"/>
      <c r="AK78" s="57">
        <f>AK66</f>
        <v>3</v>
      </c>
      <c r="AL78" s="57" t="s">
        <v>94</v>
      </c>
      <c r="AM78" s="57">
        <v>800000</v>
      </c>
      <c r="AN78" s="57">
        <f>AK78*AM78</f>
        <v>2400000</v>
      </c>
      <c r="AO78" s="57"/>
      <c r="AP78" s="57">
        <f>AP66</f>
        <v>3</v>
      </c>
      <c r="AQ78" s="57" t="s">
        <v>94</v>
      </c>
      <c r="AR78" s="57">
        <v>800000</v>
      </c>
      <c r="AS78" s="57">
        <f>AP78*AR78</f>
        <v>2400000</v>
      </c>
      <c r="AT78" s="57"/>
      <c r="AU78" s="57">
        <f>AU66</f>
        <v>3</v>
      </c>
      <c r="AV78" s="57" t="s">
        <v>94</v>
      </c>
      <c r="AW78" s="57">
        <v>800000</v>
      </c>
      <c r="AX78" s="57">
        <f>AU78*AW78</f>
        <v>2400000</v>
      </c>
      <c r="AY78" s="57"/>
      <c r="AZ78" s="57">
        <f>AZ66</f>
        <v>3</v>
      </c>
      <c r="BA78" s="57" t="s">
        <v>94</v>
      </c>
      <c r="BB78" s="57">
        <v>800000</v>
      </c>
      <c r="BC78" s="57">
        <f>AZ78*BB78</f>
        <v>2400000</v>
      </c>
      <c r="BD78" s="57"/>
      <c r="BE78" s="57">
        <f>BE66</f>
        <v>2</v>
      </c>
      <c r="BF78" s="57" t="s">
        <v>94</v>
      </c>
      <c r="BG78" s="57">
        <v>800000</v>
      </c>
      <c r="BH78" s="57">
        <f>BE78*BG78</f>
        <v>1600000</v>
      </c>
      <c r="BI78" s="57"/>
      <c r="BJ78" s="57">
        <f>BJ66</f>
        <v>1</v>
      </c>
      <c r="BK78" s="57" t="s">
        <v>94</v>
      </c>
      <c r="BL78" s="57">
        <v>800000</v>
      </c>
      <c r="BM78" s="57">
        <f>BJ78*BL78</f>
        <v>800000</v>
      </c>
      <c r="BO78" s="67"/>
      <c r="BP78" s="67"/>
    </row>
    <row r="79" spans="1:84" s="47" customFormat="1" ht="15" customHeight="1" x14ac:dyDescent="0.3">
      <c r="A79" s="78" t="s">
        <v>83</v>
      </c>
      <c r="B79" s="78" t="s">
        <v>83</v>
      </c>
      <c r="C79" s="78" t="s">
        <v>87</v>
      </c>
      <c r="D79" s="56" t="s">
        <v>103</v>
      </c>
      <c r="E79" s="56" t="s">
        <v>36</v>
      </c>
      <c r="F79" s="56">
        <f>G79*25</f>
        <v>50</v>
      </c>
      <c r="G79" s="56">
        <v>2</v>
      </c>
      <c r="H79" s="56" t="s">
        <v>91</v>
      </c>
      <c r="I79" s="56">
        <v>0</v>
      </c>
      <c r="J79" s="56">
        <f>J80+J86</f>
        <v>18155000</v>
      </c>
      <c r="K79" s="56">
        <f>L79*25</f>
        <v>75</v>
      </c>
      <c r="L79" s="56">
        <v>3</v>
      </c>
      <c r="M79" s="56" t="s">
        <v>91</v>
      </c>
      <c r="N79" s="56">
        <v>0</v>
      </c>
      <c r="O79" s="56">
        <f>O80+O86</f>
        <v>27232500</v>
      </c>
      <c r="P79" s="56">
        <f>Q79*25</f>
        <v>100</v>
      </c>
      <c r="Q79" s="56">
        <v>4</v>
      </c>
      <c r="R79" s="56" t="s">
        <v>91</v>
      </c>
      <c r="S79" s="56">
        <v>0</v>
      </c>
      <c r="T79" s="56">
        <f>T80+T86</f>
        <v>36310000</v>
      </c>
      <c r="U79" s="56">
        <f>V79*25</f>
        <v>75</v>
      </c>
      <c r="V79" s="56">
        <v>3</v>
      </c>
      <c r="W79" s="56" t="s">
        <v>91</v>
      </c>
      <c r="X79" s="56">
        <v>0</v>
      </c>
      <c r="Y79" s="56">
        <f>Y80+Y86</f>
        <v>27232500</v>
      </c>
      <c r="Z79" s="56">
        <f>AA79*25</f>
        <v>75</v>
      </c>
      <c r="AA79" s="56">
        <v>3</v>
      </c>
      <c r="AB79" s="56" t="s">
        <v>91</v>
      </c>
      <c r="AC79" s="56">
        <v>0</v>
      </c>
      <c r="AD79" s="56">
        <f>AD80+AD86</f>
        <v>27232500</v>
      </c>
      <c r="AE79" s="56">
        <f>AF79*25</f>
        <v>125</v>
      </c>
      <c r="AF79" s="56">
        <v>5</v>
      </c>
      <c r="AG79" s="56" t="s">
        <v>91</v>
      </c>
      <c r="AH79" s="56">
        <v>0</v>
      </c>
      <c r="AI79" s="56">
        <f>AI80+AI86</f>
        <v>45387500</v>
      </c>
      <c r="AJ79" s="56">
        <f>AK79*25</f>
        <v>75</v>
      </c>
      <c r="AK79" s="56">
        <v>3</v>
      </c>
      <c r="AL79" s="56" t="s">
        <v>91</v>
      </c>
      <c r="AM79" s="56">
        <v>0</v>
      </c>
      <c r="AN79" s="56">
        <f>AN80+AN86</f>
        <v>27232500</v>
      </c>
      <c r="AO79" s="56">
        <f>AP79*25</f>
        <v>75</v>
      </c>
      <c r="AP79" s="56">
        <v>3</v>
      </c>
      <c r="AQ79" s="56" t="s">
        <v>91</v>
      </c>
      <c r="AR79" s="56">
        <v>0</v>
      </c>
      <c r="AS79" s="56">
        <f>AS80+AS86</f>
        <v>27232500</v>
      </c>
      <c r="AT79" s="56">
        <f>AU79*25</f>
        <v>100</v>
      </c>
      <c r="AU79" s="56">
        <v>4</v>
      </c>
      <c r="AV79" s="56" t="s">
        <v>91</v>
      </c>
      <c r="AW79" s="56">
        <v>0</v>
      </c>
      <c r="AX79" s="56">
        <f>AX80+AX86</f>
        <v>36310000</v>
      </c>
      <c r="AY79" s="56">
        <f>AZ79*25</f>
        <v>75</v>
      </c>
      <c r="AZ79" s="56">
        <v>3</v>
      </c>
      <c r="BA79" s="56" t="s">
        <v>91</v>
      </c>
      <c r="BB79" s="56">
        <v>0</v>
      </c>
      <c r="BC79" s="56">
        <f>BC80+BC86</f>
        <v>27232500</v>
      </c>
      <c r="BD79" s="56">
        <f>BE79*25</f>
        <v>75</v>
      </c>
      <c r="BE79" s="56">
        <v>3</v>
      </c>
      <c r="BF79" s="56" t="s">
        <v>91</v>
      </c>
      <c r="BG79" s="56">
        <v>0</v>
      </c>
      <c r="BH79" s="56">
        <f>BH80+BH86</f>
        <v>27232500</v>
      </c>
      <c r="BI79" s="56">
        <f>BJ79*25</f>
        <v>50</v>
      </c>
      <c r="BJ79" s="56">
        <v>2</v>
      </c>
      <c r="BK79" s="56" t="s">
        <v>91</v>
      </c>
      <c r="BL79" s="56">
        <v>0</v>
      </c>
      <c r="BM79" s="56">
        <f>BM80+BM86</f>
        <v>18155000</v>
      </c>
      <c r="BN79" s="51"/>
      <c r="BO79" s="66"/>
      <c r="BP79" s="66"/>
      <c r="BQ79" s="50">
        <f>+F79+K79+P79+U79+Z79+AE79+AJ79+AO79+AT79+AY79+BD79+BI79</f>
        <v>950</v>
      </c>
      <c r="BR79" s="50">
        <f>+G79+L79+Q79+V79+AA79+AF79+AK79+AP79+AU79+AZ79+BE79+BJ79</f>
        <v>38</v>
      </c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</row>
    <row r="80" spans="1:84" ht="15" customHeight="1" x14ac:dyDescent="0.3">
      <c r="A80" s="57"/>
      <c r="B80" s="57"/>
      <c r="C80" s="57"/>
      <c r="D80" s="57" t="s">
        <v>92</v>
      </c>
      <c r="E80" s="57" t="s">
        <v>19</v>
      </c>
      <c r="F80" s="57"/>
      <c r="G80" s="57">
        <v>0</v>
      </c>
      <c r="H80" s="57" t="s">
        <v>82</v>
      </c>
      <c r="I80" s="57">
        <v>0</v>
      </c>
      <c r="J80" s="57">
        <f>SUM(J81:J85)</f>
        <v>4455000</v>
      </c>
      <c r="K80" s="57"/>
      <c r="L80" s="57">
        <v>0</v>
      </c>
      <c r="M80" s="57" t="s">
        <v>82</v>
      </c>
      <c r="N80" s="57">
        <v>0</v>
      </c>
      <c r="O80" s="57">
        <f>SUM(O81:O85)</f>
        <v>6682500</v>
      </c>
      <c r="P80" s="57"/>
      <c r="Q80" s="57">
        <v>0</v>
      </c>
      <c r="R80" s="57" t="s">
        <v>82</v>
      </c>
      <c r="S80" s="57">
        <v>0</v>
      </c>
      <c r="T80" s="57">
        <f>SUM(T81:T85)</f>
        <v>8910000</v>
      </c>
      <c r="U80" s="57"/>
      <c r="V80" s="57">
        <v>0</v>
      </c>
      <c r="W80" s="57" t="s">
        <v>82</v>
      </c>
      <c r="X80" s="57">
        <v>0</v>
      </c>
      <c r="Y80" s="57">
        <f>SUM(Y81:Y85)</f>
        <v>6682500</v>
      </c>
      <c r="Z80" s="57"/>
      <c r="AA80" s="57">
        <v>0</v>
      </c>
      <c r="AB80" s="57" t="s">
        <v>82</v>
      </c>
      <c r="AC80" s="57">
        <v>0</v>
      </c>
      <c r="AD80" s="57">
        <f>SUM(AD81:AD85)</f>
        <v>6682500</v>
      </c>
      <c r="AE80" s="57"/>
      <c r="AF80" s="57">
        <v>0</v>
      </c>
      <c r="AG80" s="57" t="s">
        <v>82</v>
      </c>
      <c r="AH80" s="57">
        <v>0</v>
      </c>
      <c r="AI80" s="57">
        <f>SUM(AI81:AI85)</f>
        <v>11137500</v>
      </c>
      <c r="AJ80" s="57"/>
      <c r="AK80" s="57">
        <v>0</v>
      </c>
      <c r="AL80" s="57" t="s">
        <v>82</v>
      </c>
      <c r="AM80" s="57">
        <v>0</v>
      </c>
      <c r="AN80" s="57">
        <f>SUM(AN81:AN85)</f>
        <v>6682500</v>
      </c>
      <c r="AO80" s="57"/>
      <c r="AP80" s="57">
        <v>0</v>
      </c>
      <c r="AQ80" s="57" t="s">
        <v>82</v>
      </c>
      <c r="AR80" s="57">
        <v>0</v>
      </c>
      <c r="AS80" s="57">
        <f>SUM(AS81:AS85)</f>
        <v>6682500</v>
      </c>
      <c r="AT80" s="57"/>
      <c r="AU80" s="57">
        <v>0</v>
      </c>
      <c r="AV80" s="57" t="s">
        <v>82</v>
      </c>
      <c r="AW80" s="57">
        <v>0</v>
      </c>
      <c r="AX80" s="57">
        <f>SUM(AX81:AX85)</f>
        <v>8910000</v>
      </c>
      <c r="AY80" s="57"/>
      <c r="AZ80" s="57">
        <v>0</v>
      </c>
      <c r="BA80" s="57" t="s">
        <v>82</v>
      </c>
      <c r="BB80" s="57">
        <v>0</v>
      </c>
      <c r="BC80" s="57">
        <f>SUM(BC81:BC85)</f>
        <v>6682500</v>
      </c>
      <c r="BD80" s="57"/>
      <c r="BE80" s="57">
        <v>0</v>
      </c>
      <c r="BF80" s="57" t="s">
        <v>82</v>
      </c>
      <c r="BG80" s="57">
        <v>0</v>
      </c>
      <c r="BH80" s="57">
        <f>SUM(BH81:BH85)</f>
        <v>6682500</v>
      </c>
      <c r="BI80" s="57"/>
      <c r="BJ80" s="57">
        <v>0</v>
      </c>
      <c r="BK80" s="57" t="s">
        <v>82</v>
      </c>
      <c r="BL80" s="57">
        <v>0</v>
      </c>
      <c r="BM80" s="57">
        <f>SUM(BM81:BM85)</f>
        <v>4455000</v>
      </c>
      <c r="BO80" s="67"/>
      <c r="BP80" s="67"/>
    </row>
    <row r="81" spans="1:84" ht="15" customHeight="1" x14ac:dyDescent="0.3">
      <c r="A81" s="57"/>
      <c r="B81" s="57"/>
      <c r="C81" s="57"/>
      <c r="D81" s="57" t="s">
        <v>82</v>
      </c>
      <c r="E81" s="57" t="s">
        <v>20</v>
      </c>
      <c r="F81" s="57"/>
      <c r="G81" s="57">
        <f>11*G79</f>
        <v>22</v>
      </c>
      <c r="H81" s="57" t="s">
        <v>93</v>
      </c>
      <c r="I81" s="57">
        <v>150000</v>
      </c>
      <c r="J81" s="57">
        <f>G81*I81</f>
        <v>3300000</v>
      </c>
      <c r="K81" s="57"/>
      <c r="L81" s="57">
        <f>11*L79</f>
        <v>33</v>
      </c>
      <c r="M81" s="57" t="s">
        <v>93</v>
      </c>
      <c r="N81" s="57">
        <v>150000</v>
      </c>
      <c r="O81" s="57">
        <f>L81*N81</f>
        <v>4950000</v>
      </c>
      <c r="P81" s="57"/>
      <c r="Q81" s="57">
        <f>11*Q79</f>
        <v>44</v>
      </c>
      <c r="R81" s="57" t="s">
        <v>93</v>
      </c>
      <c r="S81" s="57">
        <v>150000</v>
      </c>
      <c r="T81" s="57">
        <f>Q81*S81</f>
        <v>6600000</v>
      </c>
      <c r="U81" s="57"/>
      <c r="V81" s="57">
        <f>11*V79</f>
        <v>33</v>
      </c>
      <c r="W81" s="57" t="s">
        <v>93</v>
      </c>
      <c r="X81" s="57">
        <v>150000</v>
      </c>
      <c r="Y81" s="57">
        <f>V81*X81</f>
        <v>4950000</v>
      </c>
      <c r="Z81" s="57"/>
      <c r="AA81" s="57">
        <f>11*AA79</f>
        <v>33</v>
      </c>
      <c r="AB81" s="57" t="s">
        <v>93</v>
      </c>
      <c r="AC81" s="57">
        <v>150000</v>
      </c>
      <c r="AD81" s="57">
        <f>AA81*AC81</f>
        <v>4950000</v>
      </c>
      <c r="AE81" s="57"/>
      <c r="AF81" s="57">
        <f>11*AF79</f>
        <v>55</v>
      </c>
      <c r="AG81" s="57" t="s">
        <v>93</v>
      </c>
      <c r="AH81" s="57">
        <v>150000</v>
      </c>
      <c r="AI81" s="57">
        <f>AF81*AH81</f>
        <v>8250000</v>
      </c>
      <c r="AJ81" s="57"/>
      <c r="AK81" s="57">
        <f>11*AK79</f>
        <v>33</v>
      </c>
      <c r="AL81" s="57" t="s">
        <v>93</v>
      </c>
      <c r="AM81" s="57">
        <v>150000</v>
      </c>
      <c r="AN81" s="57">
        <f>AK81*AM81</f>
        <v>4950000</v>
      </c>
      <c r="AO81" s="57"/>
      <c r="AP81" s="57">
        <f>11*AP79</f>
        <v>33</v>
      </c>
      <c r="AQ81" s="57" t="s">
        <v>93</v>
      </c>
      <c r="AR81" s="57">
        <v>150000</v>
      </c>
      <c r="AS81" s="57">
        <f>AP81*AR81</f>
        <v>4950000</v>
      </c>
      <c r="AT81" s="57"/>
      <c r="AU81" s="57">
        <f>11*AU79</f>
        <v>44</v>
      </c>
      <c r="AV81" s="57" t="s">
        <v>93</v>
      </c>
      <c r="AW81" s="57">
        <v>150000</v>
      </c>
      <c r="AX81" s="57">
        <f>AU81*AW81</f>
        <v>6600000</v>
      </c>
      <c r="AY81" s="57"/>
      <c r="AZ81" s="57">
        <f>11*AZ79</f>
        <v>33</v>
      </c>
      <c r="BA81" s="57" t="s">
        <v>93</v>
      </c>
      <c r="BB81" s="57">
        <v>150000</v>
      </c>
      <c r="BC81" s="57">
        <f>AZ81*BB81</f>
        <v>4950000</v>
      </c>
      <c r="BD81" s="57"/>
      <c r="BE81" s="57">
        <f>11*BE79</f>
        <v>33</v>
      </c>
      <c r="BF81" s="57" t="s">
        <v>93</v>
      </c>
      <c r="BG81" s="57">
        <v>150000</v>
      </c>
      <c r="BH81" s="57">
        <f>BE81*BG81</f>
        <v>4950000</v>
      </c>
      <c r="BI81" s="57"/>
      <c r="BJ81" s="57">
        <f>11*BJ79</f>
        <v>22</v>
      </c>
      <c r="BK81" s="57" t="s">
        <v>93</v>
      </c>
      <c r="BL81" s="57">
        <v>150000</v>
      </c>
      <c r="BM81" s="57">
        <f>BJ81*BL81</f>
        <v>3300000</v>
      </c>
      <c r="BO81" s="67"/>
      <c r="BP81" s="67"/>
    </row>
    <row r="82" spans="1:84" ht="15" customHeight="1" x14ac:dyDescent="0.3">
      <c r="A82" s="57"/>
      <c r="B82" s="57"/>
      <c r="C82" s="57"/>
      <c r="D82" s="57" t="s">
        <v>82</v>
      </c>
      <c r="E82" s="57" t="s">
        <v>22</v>
      </c>
      <c r="F82" s="57"/>
      <c r="G82" s="57">
        <f>G79</f>
        <v>2</v>
      </c>
      <c r="H82" s="57" t="s">
        <v>94</v>
      </c>
      <c r="I82" s="57">
        <v>0</v>
      </c>
      <c r="J82" s="57">
        <f>G82*I82</f>
        <v>0</v>
      </c>
      <c r="K82" s="57"/>
      <c r="L82" s="57">
        <f>L79</f>
        <v>3</v>
      </c>
      <c r="M82" s="57" t="s">
        <v>94</v>
      </c>
      <c r="N82" s="57">
        <v>0</v>
      </c>
      <c r="O82" s="57">
        <f>L82*N82</f>
        <v>0</v>
      </c>
      <c r="P82" s="57"/>
      <c r="Q82" s="57">
        <f>Q79</f>
        <v>4</v>
      </c>
      <c r="R82" s="57" t="s">
        <v>94</v>
      </c>
      <c r="S82" s="57">
        <v>0</v>
      </c>
      <c r="T82" s="57">
        <f>Q82*S82</f>
        <v>0</v>
      </c>
      <c r="U82" s="57"/>
      <c r="V82" s="57">
        <f>V79</f>
        <v>3</v>
      </c>
      <c r="W82" s="57" t="s">
        <v>94</v>
      </c>
      <c r="X82" s="57">
        <v>0</v>
      </c>
      <c r="Y82" s="57">
        <f>V82*X82</f>
        <v>0</v>
      </c>
      <c r="Z82" s="57"/>
      <c r="AA82" s="57">
        <f>AA79</f>
        <v>3</v>
      </c>
      <c r="AB82" s="57" t="s">
        <v>94</v>
      </c>
      <c r="AC82" s="57">
        <v>0</v>
      </c>
      <c r="AD82" s="57">
        <f>AA82*AC82</f>
        <v>0</v>
      </c>
      <c r="AE82" s="57"/>
      <c r="AF82" s="57">
        <f>AF79</f>
        <v>5</v>
      </c>
      <c r="AG82" s="57" t="s">
        <v>94</v>
      </c>
      <c r="AH82" s="57">
        <v>0</v>
      </c>
      <c r="AI82" s="57">
        <f>AF82*AH82</f>
        <v>0</v>
      </c>
      <c r="AJ82" s="57"/>
      <c r="AK82" s="57">
        <f>AK79</f>
        <v>3</v>
      </c>
      <c r="AL82" s="57" t="s">
        <v>94</v>
      </c>
      <c r="AM82" s="57">
        <v>0</v>
      </c>
      <c r="AN82" s="57">
        <f>AK82*AM82</f>
        <v>0</v>
      </c>
      <c r="AO82" s="57"/>
      <c r="AP82" s="57">
        <f>AP79</f>
        <v>3</v>
      </c>
      <c r="AQ82" s="57" t="s">
        <v>94</v>
      </c>
      <c r="AR82" s="57">
        <v>0</v>
      </c>
      <c r="AS82" s="57">
        <f>AP82*AR82</f>
        <v>0</v>
      </c>
      <c r="AT82" s="57"/>
      <c r="AU82" s="57">
        <f>AU79</f>
        <v>4</v>
      </c>
      <c r="AV82" s="57" t="s">
        <v>94</v>
      </c>
      <c r="AW82" s="57">
        <v>0</v>
      </c>
      <c r="AX82" s="57">
        <f>AU82*AW82</f>
        <v>0</v>
      </c>
      <c r="AY82" s="57"/>
      <c r="AZ82" s="57">
        <f>AZ79</f>
        <v>3</v>
      </c>
      <c r="BA82" s="57" t="s">
        <v>94</v>
      </c>
      <c r="BB82" s="57">
        <v>0</v>
      </c>
      <c r="BC82" s="57">
        <f>AZ82*BB82</f>
        <v>0</v>
      </c>
      <c r="BD82" s="57"/>
      <c r="BE82" s="57">
        <f>BE79</f>
        <v>3</v>
      </c>
      <c r="BF82" s="57" t="s">
        <v>94</v>
      </c>
      <c r="BG82" s="57">
        <v>0</v>
      </c>
      <c r="BH82" s="57">
        <f>BE82*BG82</f>
        <v>0</v>
      </c>
      <c r="BI82" s="57"/>
      <c r="BJ82" s="57">
        <f>BJ79</f>
        <v>2</v>
      </c>
      <c r="BK82" s="57" t="s">
        <v>94</v>
      </c>
      <c r="BL82" s="57">
        <v>0</v>
      </c>
      <c r="BM82" s="57">
        <f>BJ82*BL82</f>
        <v>0</v>
      </c>
      <c r="BO82" s="67"/>
      <c r="BP82" s="67"/>
    </row>
    <row r="83" spans="1:84" ht="15" customHeight="1" x14ac:dyDescent="0.3">
      <c r="A83" s="57"/>
      <c r="B83" s="57"/>
      <c r="C83" s="57"/>
      <c r="D83" s="57" t="s">
        <v>82</v>
      </c>
      <c r="E83" s="57" t="s">
        <v>23</v>
      </c>
      <c r="F83" s="57"/>
      <c r="G83" s="57">
        <f>1*G79</f>
        <v>2</v>
      </c>
      <c r="H83" s="57" t="s">
        <v>95</v>
      </c>
      <c r="I83" s="57">
        <v>190000</v>
      </c>
      <c r="J83" s="57">
        <f>G83*I83</f>
        <v>380000</v>
      </c>
      <c r="K83" s="57"/>
      <c r="L83" s="57">
        <f>1*L79</f>
        <v>3</v>
      </c>
      <c r="M83" s="57" t="s">
        <v>95</v>
      </c>
      <c r="N83" s="57">
        <v>190000</v>
      </c>
      <c r="O83" s="57">
        <f>L83*N83</f>
        <v>570000</v>
      </c>
      <c r="P83" s="57"/>
      <c r="Q83" s="57">
        <f>1*Q79</f>
        <v>4</v>
      </c>
      <c r="R83" s="57" t="s">
        <v>95</v>
      </c>
      <c r="S83" s="57">
        <v>190000</v>
      </c>
      <c r="T83" s="57">
        <f>Q83*S83</f>
        <v>760000</v>
      </c>
      <c r="U83" s="57"/>
      <c r="V83" s="57">
        <f>1*V79</f>
        <v>3</v>
      </c>
      <c r="W83" s="57" t="s">
        <v>95</v>
      </c>
      <c r="X83" s="57">
        <v>190000</v>
      </c>
      <c r="Y83" s="57">
        <f>V83*X83</f>
        <v>570000</v>
      </c>
      <c r="Z83" s="57"/>
      <c r="AA83" s="57">
        <f>1*AA79</f>
        <v>3</v>
      </c>
      <c r="AB83" s="57" t="s">
        <v>95</v>
      </c>
      <c r="AC83" s="57">
        <v>190000</v>
      </c>
      <c r="AD83" s="57">
        <f>AA83*AC83</f>
        <v>570000</v>
      </c>
      <c r="AE83" s="57"/>
      <c r="AF83" s="57">
        <f>1*AF79</f>
        <v>5</v>
      </c>
      <c r="AG83" s="57" t="s">
        <v>95</v>
      </c>
      <c r="AH83" s="57">
        <v>190000</v>
      </c>
      <c r="AI83" s="57">
        <f>AF83*AH83</f>
        <v>950000</v>
      </c>
      <c r="AJ83" s="57"/>
      <c r="AK83" s="57">
        <f>1*AK79</f>
        <v>3</v>
      </c>
      <c r="AL83" s="57" t="s">
        <v>95</v>
      </c>
      <c r="AM83" s="57">
        <v>190000</v>
      </c>
      <c r="AN83" s="57">
        <f>AK83*AM83</f>
        <v>570000</v>
      </c>
      <c r="AO83" s="57"/>
      <c r="AP83" s="57">
        <f>1*AP79</f>
        <v>3</v>
      </c>
      <c r="AQ83" s="57" t="s">
        <v>95</v>
      </c>
      <c r="AR83" s="57">
        <v>190000</v>
      </c>
      <c r="AS83" s="57">
        <f>AP83*AR83</f>
        <v>570000</v>
      </c>
      <c r="AT83" s="57"/>
      <c r="AU83" s="57">
        <f>1*AU79</f>
        <v>4</v>
      </c>
      <c r="AV83" s="57" t="s">
        <v>95</v>
      </c>
      <c r="AW83" s="57">
        <v>190000</v>
      </c>
      <c r="AX83" s="57">
        <f>AU83*AW83</f>
        <v>760000</v>
      </c>
      <c r="AY83" s="57"/>
      <c r="AZ83" s="57">
        <f>1*AZ79</f>
        <v>3</v>
      </c>
      <c r="BA83" s="57" t="s">
        <v>95</v>
      </c>
      <c r="BB83" s="57">
        <v>190000</v>
      </c>
      <c r="BC83" s="57">
        <f>AZ83*BB83</f>
        <v>570000</v>
      </c>
      <c r="BD83" s="57"/>
      <c r="BE83" s="57">
        <f>1*BE79</f>
        <v>3</v>
      </c>
      <c r="BF83" s="57" t="s">
        <v>95</v>
      </c>
      <c r="BG83" s="57">
        <v>190000</v>
      </c>
      <c r="BH83" s="57">
        <f>BE83*BG83</f>
        <v>570000</v>
      </c>
      <c r="BI83" s="57"/>
      <c r="BJ83" s="57">
        <f>1*BJ79</f>
        <v>2</v>
      </c>
      <c r="BK83" s="57" t="s">
        <v>95</v>
      </c>
      <c r="BL83" s="57">
        <v>190000</v>
      </c>
      <c r="BM83" s="57">
        <f>BJ83*BL83</f>
        <v>380000</v>
      </c>
      <c r="BO83" s="67"/>
      <c r="BP83" s="67"/>
    </row>
    <row r="84" spans="1:84" ht="15" customHeight="1" x14ac:dyDescent="0.3">
      <c r="A84" s="57"/>
      <c r="B84" s="57"/>
      <c r="C84" s="57"/>
      <c r="D84" s="57" t="s">
        <v>82</v>
      </c>
      <c r="E84" s="57" t="s">
        <v>24</v>
      </c>
      <c r="F84" s="57"/>
      <c r="G84" s="57">
        <f>2*G79</f>
        <v>4</v>
      </c>
      <c r="H84" s="57" t="s">
        <v>96</v>
      </c>
      <c r="I84" s="57">
        <v>100000</v>
      </c>
      <c r="J84" s="57">
        <f>G84*I84</f>
        <v>400000</v>
      </c>
      <c r="K84" s="57"/>
      <c r="L84" s="57">
        <f>2*L79</f>
        <v>6</v>
      </c>
      <c r="M84" s="57" t="s">
        <v>96</v>
      </c>
      <c r="N84" s="57">
        <v>100000</v>
      </c>
      <c r="O84" s="57">
        <f>L84*N84</f>
        <v>600000</v>
      </c>
      <c r="P84" s="57"/>
      <c r="Q84" s="57">
        <f>2*Q79</f>
        <v>8</v>
      </c>
      <c r="R84" s="57" t="s">
        <v>96</v>
      </c>
      <c r="S84" s="57">
        <v>100000</v>
      </c>
      <c r="T84" s="57">
        <f>Q84*S84</f>
        <v>800000</v>
      </c>
      <c r="U84" s="57"/>
      <c r="V84" s="57">
        <f>2*V79</f>
        <v>6</v>
      </c>
      <c r="W84" s="57" t="s">
        <v>96</v>
      </c>
      <c r="X84" s="57">
        <v>100000</v>
      </c>
      <c r="Y84" s="57">
        <f>V84*X84</f>
        <v>600000</v>
      </c>
      <c r="Z84" s="57"/>
      <c r="AA84" s="57">
        <f>2*AA79</f>
        <v>6</v>
      </c>
      <c r="AB84" s="57" t="s">
        <v>96</v>
      </c>
      <c r="AC84" s="57">
        <v>100000</v>
      </c>
      <c r="AD84" s="57">
        <f>AA84*AC84</f>
        <v>600000</v>
      </c>
      <c r="AE84" s="57"/>
      <c r="AF84" s="57">
        <f>2*AF79</f>
        <v>10</v>
      </c>
      <c r="AG84" s="57" t="s">
        <v>96</v>
      </c>
      <c r="AH84" s="57">
        <v>100000</v>
      </c>
      <c r="AI84" s="57">
        <f>AF84*AH84</f>
        <v>1000000</v>
      </c>
      <c r="AJ84" s="57"/>
      <c r="AK84" s="57">
        <f>2*AK79</f>
        <v>6</v>
      </c>
      <c r="AL84" s="57" t="s">
        <v>96</v>
      </c>
      <c r="AM84" s="57">
        <v>100000</v>
      </c>
      <c r="AN84" s="57">
        <f>AK84*AM84</f>
        <v>600000</v>
      </c>
      <c r="AO84" s="57"/>
      <c r="AP84" s="57">
        <f>2*AP79</f>
        <v>6</v>
      </c>
      <c r="AQ84" s="57" t="s">
        <v>96</v>
      </c>
      <c r="AR84" s="57">
        <v>100000</v>
      </c>
      <c r="AS84" s="57">
        <f>AP84*AR84</f>
        <v>600000</v>
      </c>
      <c r="AT84" s="57"/>
      <c r="AU84" s="57">
        <f>2*AU79</f>
        <v>8</v>
      </c>
      <c r="AV84" s="57" t="s">
        <v>96</v>
      </c>
      <c r="AW84" s="57">
        <v>100000</v>
      </c>
      <c r="AX84" s="57">
        <f>AU84*AW84</f>
        <v>800000</v>
      </c>
      <c r="AY84" s="57"/>
      <c r="AZ84" s="57">
        <f>2*AZ79</f>
        <v>6</v>
      </c>
      <c r="BA84" s="57" t="s">
        <v>96</v>
      </c>
      <c r="BB84" s="57">
        <v>100000</v>
      </c>
      <c r="BC84" s="57">
        <f>AZ84*BB84</f>
        <v>600000</v>
      </c>
      <c r="BD84" s="57"/>
      <c r="BE84" s="57">
        <f>2*BE79</f>
        <v>6</v>
      </c>
      <c r="BF84" s="57" t="s">
        <v>96</v>
      </c>
      <c r="BG84" s="57">
        <v>100000</v>
      </c>
      <c r="BH84" s="57">
        <f>BE84*BG84</f>
        <v>600000</v>
      </c>
      <c r="BI84" s="57"/>
      <c r="BJ84" s="57">
        <f>2*BJ79</f>
        <v>4</v>
      </c>
      <c r="BK84" s="57" t="s">
        <v>96</v>
      </c>
      <c r="BL84" s="57">
        <v>100000</v>
      </c>
      <c r="BM84" s="57">
        <f>BJ84*BL84</f>
        <v>400000</v>
      </c>
      <c r="BO84" s="67"/>
      <c r="BP84" s="67"/>
    </row>
    <row r="85" spans="1:84" ht="15" customHeight="1" x14ac:dyDescent="0.3">
      <c r="A85" s="57"/>
      <c r="B85" s="57"/>
      <c r="C85" s="57"/>
      <c r="D85" s="57" t="s">
        <v>82</v>
      </c>
      <c r="E85" s="57" t="s">
        <v>25</v>
      </c>
      <c r="F85" s="57"/>
      <c r="G85" s="57">
        <f>1*F79</f>
        <v>50</v>
      </c>
      <c r="H85" s="57" t="s">
        <v>95</v>
      </c>
      <c r="I85" s="57">
        <v>7500</v>
      </c>
      <c r="J85" s="57">
        <f>G85*I85</f>
        <v>375000</v>
      </c>
      <c r="K85" s="57"/>
      <c r="L85" s="57">
        <f>1*K79</f>
        <v>75</v>
      </c>
      <c r="M85" s="57" t="s">
        <v>95</v>
      </c>
      <c r="N85" s="57">
        <v>7500</v>
      </c>
      <c r="O85" s="57">
        <f>L85*N85</f>
        <v>562500</v>
      </c>
      <c r="P85" s="57"/>
      <c r="Q85" s="57">
        <f>1*P79</f>
        <v>100</v>
      </c>
      <c r="R85" s="57" t="s">
        <v>95</v>
      </c>
      <c r="S85" s="57">
        <v>7500</v>
      </c>
      <c r="T85" s="57">
        <f>Q85*S85</f>
        <v>750000</v>
      </c>
      <c r="U85" s="57"/>
      <c r="V85" s="57">
        <f>1*U79</f>
        <v>75</v>
      </c>
      <c r="W85" s="57" t="s">
        <v>95</v>
      </c>
      <c r="X85" s="57">
        <v>7500</v>
      </c>
      <c r="Y85" s="57">
        <f>V85*X85</f>
        <v>562500</v>
      </c>
      <c r="Z85" s="57"/>
      <c r="AA85" s="57">
        <f>1*Z79</f>
        <v>75</v>
      </c>
      <c r="AB85" s="57" t="s">
        <v>95</v>
      </c>
      <c r="AC85" s="57">
        <v>7500</v>
      </c>
      <c r="AD85" s="57">
        <f>AA85*AC85</f>
        <v>562500</v>
      </c>
      <c r="AE85" s="57"/>
      <c r="AF85" s="57">
        <f>1*AE79</f>
        <v>125</v>
      </c>
      <c r="AG85" s="57" t="s">
        <v>95</v>
      </c>
      <c r="AH85" s="57">
        <v>7500</v>
      </c>
      <c r="AI85" s="57">
        <f>AF85*AH85</f>
        <v>937500</v>
      </c>
      <c r="AJ85" s="57"/>
      <c r="AK85" s="57">
        <f>1*AJ79</f>
        <v>75</v>
      </c>
      <c r="AL85" s="57" t="s">
        <v>95</v>
      </c>
      <c r="AM85" s="57">
        <v>7500</v>
      </c>
      <c r="AN85" s="57">
        <f>AK85*AM85</f>
        <v>562500</v>
      </c>
      <c r="AO85" s="57"/>
      <c r="AP85" s="57">
        <f>1*AO79</f>
        <v>75</v>
      </c>
      <c r="AQ85" s="57" t="s">
        <v>95</v>
      </c>
      <c r="AR85" s="57">
        <v>7500</v>
      </c>
      <c r="AS85" s="57">
        <f>AP85*AR85</f>
        <v>562500</v>
      </c>
      <c r="AT85" s="57"/>
      <c r="AU85" s="57">
        <f>1*AT79</f>
        <v>100</v>
      </c>
      <c r="AV85" s="57" t="s">
        <v>95</v>
      </c>
      <c r="AW85" s="57">
        <v>7500</v>
      </c>
      <c r="AX85" s="57">
        <f>AU85*AW85</f>
        <v>750000</v>
      </c>
      <c r="AY85" s="57"/>
      <c r="AZ85" s="57">
        <f>1*AY79</f>
        <v>75</v>
      </c>
      <c r="BA85" s="57" t="s">
        <v>95</v>
      </c>
      <c r="BB85" s="57">
        <v>7500</v>
      </c>
      <c r="BC85" s="57">
        <f>AZ85*BB85</f>
        <v>562500</v>
      </c>
      <c r="BD85" s="57"/>
      <c r="BE85" s="57">
        <f>1*BD79</f>
        <v>75</v>
      </c>
      <c r="BF85" s="57" t="s">
        <v>95</v>
      </c>
      <c r="BG85" s="57">
        <v>7500</v>
      </c>
      <c r="BH85" s="57">
        <f>BE85*BG85</f>
        <v>562500</v>
      </c>
      <c r="BI85" s="57"/>
      <c r="BJ85" s="57">
        <f>1*BI79</f>
        <v>50</v>
      </c>
      <c r="BK85" s="57" t="s">
        <v>95</v>
      </c>
      <c r="BL85" s="57">
        <v>7500</v>
      </c>
      <c r="BM85" s="57">
        <f>BJ85*BL85</f>
        <v>375000</v>
      </c>
      <c r="BO85" s="67"/>
      <c r="BP85" s="67"/>
    </row>
    <row r="86" spans="1:84" ht="15" customHeight="1" x14ac:dyDescent="0.3">
      <c r="A86" s="57"/>
      <c r="B86" s="57"/>
      <c r="C86" s="57"/>
      <c r="D86" s="57" t="s">
        <v>97</v>
      </c>
      <c r="E86" s="57" t="s">
        <v>26</v>
      </c>
      <c r="F86" s="57"/>
      <c r="G86" s="57">
        <v>0</v>
      </c>
      <c r="H86" s="57" t="s">
        <v>82</v>
      </c>
      <c r="I86" s="57">
        <v>0</v>
      </c>
      <c r="J86" s="57">
        <f>SUM(J87:J90)</f>
        <v>13700000</v>
      </c>
      <c r="K86" s="57"/>
      <c r="L86" s="57">
        <v>0</v>
      </c>
      <c r="M86" s="57" t="s">
        <v>82</v>
      </c>
      <c r="N86" s="57">
        <v>0</v>
      </c>
      <c r="O86" s="57">
        <f>SUM(O87:O90)</f>
        <v>20550000</v>
      </c>
      <c r="P86" s="57"/>
      <c r="Q86" s="57">
        <v>0</v>
      </c>
      <c r="R86" s="57" t="s">
        <v>82</v>
      </c>
      <c r="S86" s="57">
        <v>0</v>
      </c>
      <c r="T86" s="57">
        <f>SUM(T87:T90)</f>
        <v>27400000</v>
      </c>
      <c r="U86" s="57"/>
      <c r="V86" s="57">
        <v>0</v>
      </c>
      <c r="W86" s="57" t="s">
        <v>82</v>
      </c>
      <c r="X86" s="57">
        <v>0</v>
      </c>
      <c r="Y86" s="57">
        <f>SUM(Y87:Y90)</f>
        <v>20550000</v>
      </c>
      <c r="Z86" s="57"/>
      <c r="AA86" s="57">
        <v>0</v>
      </c>
      <c r="AB86" s="57" t="s">
        <v>82</v>
      </c>
      <c r="AC86" s="57">
        <v>0</v>
      </c>
      <c r="AD86" s="57">
        <f>SUM(AD87:AD90)</f>
        <v>20550000</v>
      </c>
      <c r="AE86" s="57"/>
      <c r="AF86" s="57">
        <v>0</v>
      </c>
      <c r="AG86" s="57" t="s">
        <v>82</v>
      </c>
      <c r="AH86" s="57">
        <v>0</v>
      </c>
      <c r="AI86" s="57">
        <f>SUM(AI87:AI90)</f>
        <v>34250000</v>
      </c>
      <c r="AJ86" s="57"/>
      <c r="AK86" s="57">
        <v>0</v>
      </c>
      <c r="AL86" s="57" t="s">
        <v>82</v>
      </c>
      <c r="AM86" s="57">
        <v>0</v>
      </c>
      <c r="AN86" s="57">
        <f>SUM(AN87:AN90)</f>
        <v>20550000</v>
      </c>
      <c r="AO86" s="57"/>
      <c r="AP86" s="57">
        <v>0</v>
      </c>
      <c r="AQ86" s="57" t="s">
        <v>82</v>
      </c>
      <c r="AR86" s="57">
        <v>0</v>
      </c>
      <c r="AS86" s="57">
        <f>SUM(AS87:AS90)</f>
        <v>20550000</v>
      </c>
      <c r="AT86" s="57"/>
      <c r="AU86" s="57">
        <v>0</v>
      </c>
      <c r="AV86" s="57" t="s">
        <v>82</v>
      </c>
      <c r="AW86" s="57">
        <v>0</v>
      </c>
      <c r="AX86" s="57">
        <f>SUM(AX87:AX90)</f>
        <v>27400000</v>
      </c>
      <c r="AY86" s="57"/>
      <c r="AZ86" s="57">
        <v>0</v>
      </c>
      <c r="BA86" s="57" t="s">
        <v>82</v>
      </c>
      <c r="BB86" s="57">
        <v>0</v>
      </c>
      <c r="BC86" s="57">
        <f>SUM(BC87:BC90)</f>
        <v>20550000</v>
      </c>
      <c r="BD86" s="57"/>
      <c r="BE86" s="57">
        <v>0</v>
      </c>
      <c r="BF86" s="57" t="s">
        <v>82</v>
      </c>
      <c r="BG86" s="57">
        <v>0</v>
      </c>
      <c r="BH86" s="57">
        <f>SUM(BH87:BH90)</f>
        <v>20550000</v>
      </c>
      <c r="BI86" s="57"/>
      <c r="BJ86" s="57">
        <v>0</v>
      </c>
      <c r="BK86" s="57" t="s">
        <v>82</v>
      </c>
      <c r="BL86" s="57">
        <v>0</v>
      </c>
      <c r="BM86" s="57">
        <f>SUM(BM87:BM90)</f>
        <v>13700000</v>
      </c>
      <c r="BO86" s="67"/>
      <c r="BP86" s="67"/>
    </row>
    <row r="87" spans="1:84" ht="15" customHeight="1" x14ac:dyDescent="0.3">
      <c r="A87" s="57"/>
      <c r="B87" s="57"/>
      <c r="C87" s="57"/>
      <c r="D87" s="57" t="s">
        <v>82</v>
      </c>
      <c r="E87" s="58" t="s">
        <v>28</v>
      </c>
      <c r="F87" s="57"/>
      <c r="G87" s="57">
        <f>F79</f>
        <v>50</v>
      </c>
      <c r="H87" s="57" t="s">
        <v>95</v>
      </c>
      <c r="I87" s="57">
        <f>25000+100000</f>
        <v>125000</v>
      </c>
      <c r="J87" s="57">
        <f>G87*I87</f>
        <v>6250000</v>
      </c>
      <c r="K87" s="57"/>
      <c r="L87" s="57">
        <f>K79</f>
        <v>75</v>
      </c>
      <c r="M87" s="57" t="s">
        <v>95</v>
      </c>
      <c r="N87" s="57">
        <f>25000+100000</f>
        <v>125000</v>
      </c>
      <c r="O87" s="57">
        <f>L87*N87</f>
        <v>9375000</v>
      </c>
      <c r="P87" s="57"/>
      <c r="Q87" s="57">
        <f>P79</f>
        <v>100</v>
      </c>
      <c r="R87" s="57" t="s">
        <v>95</v>
      </c>
      <c r="S87" s="57">
        <f>25000+100000</f>
        <v>125000</v>
      </c>
      <c r="T87" s="57">
        <f>Q87*S87</f>
        <v>12500000</v>
      </c>
      <c r="U87" s="57"/>
      <c r="V87" s="57">
        <f>U79</f>
        <v>75</v>
      </c>
      <c r="W87" s="57" t="s">
        <v>95</v>
      </c>
      <c r="X87" s="57">
        <f>25000+100000</f>
        <v>125000</v>
      </c>
      <c r="Y87" s="57">
        <f>V87*X87</f>
        <v>9375000</v>
      </c>
      <c r="Z87" s="57"/>
      <c r="AA87" s="57">
        <f>Z79</f>
        <v>75</v>
      </c>
      <c r="AB87" s="57" t="s">
        <v>95</v>
      </c>
      <c r="AC87" s="57">
        <f>25000+100000</f>
        <v>125000</v>
      </c>
      <c r="AD87" s="57">
        <f>AA87*AC87</f>
        <v>9375000</v>
      </c>
      <c r="AE87" s="57"/>
      <c r="AF87" s="57">
        <f>AE79</f>
        <v>125</v>
      </c>
      <c r="AG87" s="57" t="s">
        <v>95</v>
      </c>
      <c r="AH87" s="57">
        <f>25000+100000</f>
        <v>125000</v>
      </c>
      <c r="AI87" s="57">
        <f>AF87*AH87</f>
        <v>15625000</v>
      </c>
      <c r="AJ87" s="57"/>
      <c r="AK87" s="57">
        <f>AJ79</f>
        <v>75</v>
      </c>
      <c r="AL87" s="57" t="s">
        <v>95</v>
      </c>
      <c r="AM87" s="57">
        <f>25000+100000</f>
        <v>125000</v>
      </c>
      <c r="AN87" s="57">
        <f>AK87*AM87</f>
        <v>9375000</v>
      </c>
      <c r="AO87" s="57"/>
      <c r="AP87" s="57">
        <f>AO79</f>
        <v>75</v>
      </c>
      <c r="AQ87" s="57" t="s">
        <v>95</v>
      </c>
      <c r="AR87" s="57">
        <f>25000+100000</f>
        <v>125000</v>
      </c>
      <c r="AS87" s="57">
        <f>AP87*AR87</f>
        <v>9375000</v>
      </c>
      <c r="AT87" s="57"/>
      <c r="AU87" s="57">
        <f>AT79</f>
        <v>100</v>
      </c>
      <c r="AV87" s="57" t="s">
        <v>95</v>
      </c>
      <c r="AW87" s="57">
        <f>25000+100000</f>
        <v>125000</v>
      </c>
      <c r="AX87" s="57">
        <f>AU87*AW87</f>
        <v>12500000</v>
      </c>
      <c r="AY87" s="57"/>
      <c r="AZ87" s="57">
        <f>AY79</f>
        <v>75</v>
      </c>
      <c r="BA87" s="57" t="s">
        <v>95</v>
      </c>
      <c r="BB87" s="57">
        <f>25000+100000</f>
        <v>125000</v>
      </c>
      <c r="BC87" s="57">
        <f>AZ87*BB87</f>
        <v>9375000</v>
      </c>
      <c r="BD87" s="57"/>
      <c r="BE87" s="57">
        <f>BD79</f>
        <v>75</v>
      </c>
      <c r="BF87" s="57" t="s">
        <v>95</v>
      </c>
      <c r="BG87" s="57">
        <f>25000+100000</f>
        <v>125000</v>
      </c>
      <c r="BH87" s="57">
        <f>BE87*BG87</f>
        <v>9375000</v>
      </c>
      <c r="BI87" s="57"/>
      <c r="BJ87" s="57">
        <f>BI79</f>
        <v>50</v>
      </c>
      <c r="BK87" s="57" t="s">
        <v>95</v>
      </c>
      <c r="BL87" s="57">
        <f>25000+100000</f>
        <v>125000</v>
      </c>
      <c r="BM87" s="57">
        <f>BJ87*BL87</f>
        <v>6250000</v>
      </c>
      <c r="BO87" s="67"/>
      <c r="BP87" s="67"/>
    </row>
    <row r="88" spans="1:84" ht="15" customHeight="1" x14ac:dyDescent="0.3">
      <c r="A88" s="57"/>
      <c r="B88" s="57"/>
      <c r="C88" s="57"/>
      <c r="D88" s="57" t="s">
        <v>82</v>
      </c>
      <c r="E88" s="57" t="s">
        <v>29</v>
      </c>
      <c r="F88" s="57"/>
      <c r="G88" s="57">
        <f>F79</f>
        <v>50</v>
      </c>
      <c r="H88" s="57" t="s">
        <v>98</v>
      </c>
      <c r="I88" s="57">
        <v>75000</v>
      </c>
      <c r="J88" s="57">
        <f>G88*I88</f>
        <v>3750000</v>
      </c>
      <c r="K88" s="57"/>
      <c r="L88" s="57">
        <f>K79</f>
        <v>75</v>
      </c>
      <c r="M88" s="57" t="s">
        <v>98</v>
      </c>
      <c r="N88" s="57">
        <v>75000</v>
      </c>
      <c r="O88" s="57">
        <f>L88*N88</f>
        <v>5625000</v>
      </c>
      <c r="P88" s="57"/>
      <c r="Q88" s="57">
        <f>P79</f>
        <v>100</v>
      </c>
      <c r="R88" s="57" t="s">
        <v>98</v>
      </c>
      <c r="S88" s="57">
        <v>75000</v>
      </c>
      <c r="T88" s="57">
        <f>Q88*S88</f>
        <v>7500000</v>
      </c>
      <c r="U88" s="57"/>
      <c r="V88" s="57">
        <f>U79</f>
        <v>75</v>
      </c>
      <c r="W88" s="57" t="s">
        <v>98</v>
      </c>
      <c r="X88" s="57">
        <v>75000</v>
      </c>
      <c r="Y88" s="57">
        <f>V88*X88</f>
        <v>5625000</v>
      </c>
      <c r="Z88" s="57"/>
      <c r="AA88" s="57">
        <f>Z79</f>
        <v>75</v>
      </c>
      <c r="AB88" s="57" t="s">
        <v>98</v>
      </c>
      <c r="AC88" s="57">
        <v>75000</v>
      </c>
      <c r="AD88" s="57">
        <f>AA88*AC88</f>
        <v>5625000</v>
      </c>
      <c r="AE88" s="57"/>
      <c r="AF88" s="57">
        <f>AE79</f>
        <v>125</v>
      </c>
      <c r="AG88" s="57" t="s">
        <v>98</v>
      </c>
      <c r="AH88" s="57">
        <v>75000</v>
      </c>
      <c r="AI88" s="57">
        <f>AF88*AH88</f>
        <v>9375000</v>
      </c>
      <c r="AJ88" s="57"/>
      <c r="AK88" s="57">
        <f>AJ79</f>
        <v>75</v>
      </c>
      <c r="AL88" s="57" t="s">
        <v>98</v>
      </c>
      <c r="AM88" s="57">
        <v>75000</v>
      </c>
      <c r="AN88" s="57">
        <f>AK88*AM88</f>
        <v>5625000</v>
      </c>
      <c r="AO88" s="57"/>
      <c r="AP88" s="57">
        <f>AO79</f>
        <v>75</v>
      </c>
      <c r="AQ88" s="57" t="s">
        <v>98</v>
      </c>
      <c r="AR88" s="57">
        <v>75000</v>
      </c>
      <c r="AS88" s="57">
        <f>AP88*AR88</f>
        <v>5625000</v>
      </c>
      <c r="AT88" s="57"/>
      <c r="AU88" s="57">
        <f>AT79</f>
        <v>100</v>
      </c>
      <c r="AV88" s="57" t="s">
        <v>98</v>
      </c>
      <c r="AW88" s="57">
        <v>75000</v>
      </c>
      <c r="AX88" s="57">
        <f>AU88*AW88</f>
        <v>7500000</v>
      </c>
      <c r="AY88" s="57"/>
      <c r="AZ88" s="57">
        <f>AY79</f>
        <v>75</v>
      </c>
      <c r="BA88" s="57" t="s">
        <v>98</v>
      </c>
      <c r="BB88" s="57">
        <v>75000</v>
      </c>
      <c r="BC88" s="57">
        <f>AZ88*BB88</f>
        <v>5625000</v>
      </c>
      <c r="BD88" s="57"/>
      <c r="BE88" s="57">
        <f>BD79</f>
        <v>75</v>
      </c>
      <c r="BF88" s="57" t="s">
        <v>98</v>
      </c>
      <c r="BG88" s="57">
        <v>75000</v>
      </c>
      <c r="BH88" s="57">
        <f>BE88*BG88</f>
        <v>5625000</v>
      </c>
      <c r="BI88" s="57"/>
      <c r="BJ88" s="57">
        <f>BI79</f>
        <v>50</v>
      </c>
      <c r="BK88" s="57" t="s">
        <v>98</v>
      </c>
      <c r="BL88" s="57">
        <v>75000</v>
      </c>
      <c r="BM88" s="57">
        <f>BJ88*BL88</f>
        <v>3750000</v>
      </c>
      <c r="BO88" s="67"/>
      <c r="BP88" s="67"/>
    </row>
    <row r="89" spans="1:84" ht="15" customHeight="1" x14ac:dyDescent="0.3">
      <c r="A89" s="57"/>
      <c r="B89" s="57"/>
      <c r="C89" s="57"/>
      <c r="D89" s="57" t="s">
        <v>82</v>
      </c>
      <c r="E89" s="57" t="s">
        <v>30</v>
      </c>
      <c r="F89" s="57"/>
      <c r="G89" s="57">
        <f>F79</f>
        <v>50</v>
      </c>
      <c r="H89" s="57" t="s">
        <v>95</v>
      </c>
      <c r="I89" s="57">
        <v>50000</v>
      </c>
      <c r="J89" s="57">
        <f>G89*I89</f>
        <v>2500000</v>
      </c>
      <c r="K89" s="57"/>
      <c r="L89" s="57">
        <f>K79</f>
        <v>75</v>
      </c>
      <c r="M89" s="57" t="s">
        <v>95</v>
      </c>
      <c r="N89" s="57">
        <v>50000</v>
      </c>
      <c r="O89" s="57">
        <f>L89*N89</f>
        <v>3750000</v>
      </c>
      <c r="P89" s="57"/>
      <c r="Q89" s="57">
        <f>P79</f>
        <v>100</v>
      </c>
      <c r="R89" s="57" t="s">
        <v>95</v>
      </c>
      <c r="S89" s="57">
        <v>50000</v>
      </c>
      <c r="T89" s="57">
        <f>Q89*S89</f>
        <v>5000000</v>
      </c>
      <c r="U89" s="57"/>
      <c r="V89" s="57">
        <f>U79</f>
        <v>75</v>
      </c>
      <c r="W89" s="57" t="s">
        <v>95</v>
      </c>
      <c r="X89" s="57">
        <v>50000</v>
      </c>
      <c r="Y89" s="57">
        <f>V89*X89</f>
        <v>3750000</v>
      </c>
      <c r="Z89" s="57"/>
      <c r="AA89" s="57">
        <f>Z79</f>
        <v>75</v>
      </c>
      <c r="AB89" s="57" t="s">
        <v>95</v>
      </c>
      <c r="AC89" s="57">
        <v>50000</v>
      </c>
      <c r="AD89" s="57">
        <f>AA89*AC89</f>
        <v>3750000</v>
      </c>
      <c r="AE89" s="57"/>
      <c r="AF89" s="57">
        <f>AE79</f>
        <v>125</v>
      </c>
      <c r="AG89" s="57" t="s">
        <v>95</v>
      </c>
      <c r="AH89" s="57">
        <v>50000</v>
      </c>
      <c r="AI89" s="57">
        <f>AF89*AH89</f>
        <v>6250000</v>
      </c>
      <c r="AJ89" s="57"/>
      <c r="AK89" s="57">
        <f>AJ79</f>
        <v>75</v>
      </c>
      <c r="AL89" s="57" t="s">
        <v>95</v>
      </c>
      <c r="AM89" s="57">
        <v>50000</v>
      </c>
      <c r="AN89" s="57">
        <f>AK89*AM89</f>
        <v>3750000</v>
      </c>
      <c r="AO89" s="57"/>
      <c r="AP89" s="57">
        <f>AO79</f>
        <v>75</v>
      </c>
      <c r="AQ89" s="57" t="s">
        <v>95</v>
      </c>
      <c r="AR89" s="57">
        <v>50000</v>
      </c>
      <c r="AS89" s="57">
        <f>AP89*AR89</f>
        <v>3750000</v>
      </c>
      <c r="AT89" s="57"/>
      <c r="AU89" s="57">
        <f>AT79</f>
        <v>100</v>
      </c>
      <c r="AV89" s="57" t="s">
        <v>95</v>
      </c>
      <c r="AW89" s="57">
        <v>50000</v>
      </c>
      <c r="AX89" s="57">
        <f>AU89*AW89</f>
        <v>5000000</v>
      </c>
      <c r="AY89" s="57"/>
      <c r="AZ89" s="57">
        <f>AY79</f>
        <v>75</v>
      </c>
      <c r="BA89" s="57" t="s">
        <v>95</v>
      </c>
      <c r="BB89" s="57">
        <v>50000</v>
      </c>
      <c r="BC89" s="57">
        <f>AZ89*BB89</f>
        <v>3750000</v>
      </c>
      <c r="BD89" s="57"/>
      <c r="BE89" s="57">
        <f>BD79</f>
        <v>75</v>
      </c>
      <c r="BF89" s="57" t="s">
        <v>95</v>
      </c>
      <c r="BG89" s="57">
        <v>50000</v>
      </c>
      <c r="BH89" s="57">
        <f>BE89*BG89</f>
        <v>3750000</v>
      </c>
      <c r="BI89" s="57"/>
      <c r="BJ89" s="57">
        <f>BI79</f>
        <v>50</v>
      </c>
      <c r="BK89" s="57" t="s">
        <v>95</v>
      </c>
      <c r="BL89" s="57">
        <v>50000</v>
      </c>
      <c r="BM89" s="57">
        <f>BJ89*BL89</f>
        <v>2500000</v>
      </c>
      <c r="BO89" s="67"/>
      <c r="BP89" s="67"/>
    </row>
    <row r="90" spans="1:84" ht="15" customHeight="1" x14ac:dyDescent="0.3">
      <c r="A90" s="57"/>
      <c r="B90" s="57"/>
      <c r="C90" s="57"/>
      <c r="D90" s="57" t="s">
        <v>82</v>
      </c>
      <c r="E90" s="57" t="s">
        <v>31</v>
      </c>
      <c r="F90" s="57"/>
      <c r="G90" s="57">
        <f>G79</f>
        <v>2</v>
      </c>
      <c r="H90" s="57" t="s">
        <v>94</v>
      </c>
      <c r="I90" s="57">
        <v>600000</v>
      </c>
      <c r="J90" s="57">
        <f>G90*I90</f>
        <v>1200000</v>
      </c>
      <c r="K90" s="57"/>
      <c r="L90" s="57">
        <f>L79</f>
        <v>3</v>
      </c>
      <c r="M90" s="57" t="s">
        <v>94</v>
      </c>
      <c r="N90" s="57">
        <v>600000</v>
      </c>
      <c r="O90" s="57">
        <f>L90*N90</f>
        <v>1800000</v>
      </c>
      <c r="P90" s="57"/>
      <c r="Q90" s="57">
        <f>Q79</f>
        <v>4</v>
      </c>
      <c r="R90" s="57" t="s">
        <v>94</v>
      </c>
      <c r="S90" s="57">
        <v>600000</v>
      </c>
      <c r="T90" s="57">
        <f>Q90*S90</f>
        <v>2400000</v>
      </c>
      <c r="U90" s="57"/>
      <c r="V90" s="57">
        <f>V79</f>
        <v>3</v>
      </c>
      <c r="W90" s="57" t="s">
        <v>94</v>
      </c>
      <c r="X90" s="57">
        <v>600000</v>
      </c>
      <c r="Y90" s="57">
        <f>V90*X90</f>
        <v>1800000</v>
      </c>
      <c r="Z90" s="57"/>
      <c r="AA90" s="57">
        <f>AA79</f>
        <v>3</v>
      </c>
      <c r="AB90" s="57" t="s">
        <v>94</v>
      </c>
      <c r="AC90" s="57">
        <v>600000</v>
      </c>
      <c r="AD90" s="57">
        <f>AA90*AC90</f>
        <v>1800000</v>
      </c>
      <c r="AE90" s="57"/>
      <c r="AF90" s="57">
        <f>AF79</f>
        <v>5</v>
      </c>
      <c r="AG90" s="57" t="s">
        <v>94</v>
      </c>
      <c r="AH90" s="57">
        <v>600000</v>
      </c>
      <c r="AI90" s="57">
        <f>AF90*AH90</f>
        <v>3000000</v>
      </c>
      <c r="AJ90" s="57"/>
      <c r="AK90" s="57">
        <f>AK79</f>
        <v>3</v>
      </c>
      <c r="AL90" s="57" t="s">
        <v>94</v>
      </c>
      <c r="AM90" s="57">
        <v>600000</v>
      </c>
      <c r="AN90" s="57">
        <f>AK90*AM90</f>
        <v>1800000</v>
      </c>
      <c r="AO90" s="57"/>
      <c r="AP90" s="57">
        <f>AP79</f>
        <v>3</v>
      </c>
      <c r="AQ90" s="57" t="s">
        <v>94</v>
      </c>
      <c r="AR90" s="57">
        <v>600000</v>
      </c>
      <c r="AS90" s="57">
        <f>AP90*AR90</f>
        <v>1800000</v>
      </c>
      <c r="AT90" s="57"/>
      <c r="AU90" s="57">
        <f>AU79</f>
        <v>4</v>
      </c>
      <c r="AV90" s="57" t="s">
        <v>94</v>
      </c>
      <c r="AW90" s="57">
        <v>600000</v>
      </c>
      <c r="AX90" s="57">
        <f>AU90*AW90</f>
        <v>2400000</v>
      </c>
      <c r="AY90" s="57"/>
      <c r="AZ90" s="57">
        <f>AZ79</f>
        <v>3</v>
      </c>
      <c r="BA90" s="57" t="s">
        <v>94</v>
      </c>
      <c r="BB90" s="57">
        <v>600000</v>
      </c>
      <c r="BC90" s="57">
        <f>AZ90*BB90</f>
        <v>1800000</v>
      </c>
      <c r="BD90" s="57"/>
      <c r="BE90" s="57">
        <f>BE79</f>
        <v>3</v>
      </c>
      <c r="BF90" s="57" t="s">
        <v>94</v>
      </c>
      <c r="BG90" s="57">
        <v>600000</v>
      </c>
      <c r="BH90" s="57">
        <f>BE90*BG90</f>
        <v>1800000</v>
      </c>
      <c r="BI90" s="57"/>
      <c r="BJ90" s="57">
        <f>BJ79</f>
        <v>2</v>
      </c>
      <c r="BK90" s="57" t="s">
        <v>94</v>
      </c>
      <c r="BL90" s="57">
        <v>600000</v>
      </c>
      <c r="BM90" s="57">
        <f>BJ90*BL90</f>
        <v>1200000</v>
      </c>
      <c r="BO90" s="67"/>
      <c r="BP90" s="67"/>
    </row>
    <row r="91" spans="1:84" s="47" customFormat="1" ht="15" customHeight="1" x14ac:dyDescent="0.3">
      <c r="A91" s="78" t="s">
        <v>83</v>
      </c>
      <c r="B91" s="78" t="s">
        <v>83</v>
      </c>
      <c r="C91" s="78" t="s">
        <v>87</v>
      </c>
      <c r="D91" s="56" t="s">
        <v>104</v>
      </c>
      <c r="E91" s="56" t="s">
        <v>37</v>
      </c>
      <c r="F91" s="56">
        <f>G91*25</f>
        <v>25</v>
      </c>
      <c r="G91" s="56">
        <v>1</v>
      </c>
      <c r="H91" s="56" t="s">
        <v>91</v>
      </c>
      <c r="I91" s="56">
        <v>0</v>
      </c>
      <c r="J91" s="56">
        <f>J92+J99</f>
        <v>10967500</v>
      </c>
      <c r="K91" s="56">
        <f>L91*25</f>
        <v>25</v>
      </c>
      <c r="L91" s="56">
        <v>1</v>
      </c>
      <c r="M91" s="56" t="s">
        <v>91</v>
      </c>
      <c r="N91" s="56">
        <v>0</v>
      </c>
      <c r="O91" s="56">
        <f>O92+O99</f>
        <v>10967500</v>
      </c>
      <c r="P91" s="56">
        <f>Q91*25</f>
        <v>25</v>
      </c>
      <c r="Q91" s="56">
        <v>1</v>
      </c>
      <c r="R91" s="56" t="s">
        <v>91</v>
      </c>
      <c r="S91" s="56">
        <v>0</v>
      </c>
      <c r="T91" s="56">
        <f>T92+T99</f>
        <v>10967500</v>
      </c>
      <c r="U91" s="56">
        <f>V91*25</f>
        <v>25</v>
      </c>
      <c r="V91" s="56">
        <v>1</v>
      </c>
      <c r="W91" s="56" t="s">
        <v>91</v>
      </c>
      <c r="X91" s="56">
        <v>0</v>
      </c>
      <c r="Y91" s="56">
        <f>Y92+Y99</f>
        <v>10967500</v>
      </c>
      <c r="Z91" s="56">
        <f>AA91*25</f>
        <v>25</v>
      </c>
      <c r="AA91" s="56">
        <v>1</v>
      </c>
      <c r="AB91" s="56" t="s">
        <v>91</v>
      </c>
      <c r="AC91" s="56">
        <v>0</v>
      </c>
      <c r="AD91" s="56">
        <f>AD92+AD99</f>
        <v>10967500</v>
      </c>
      <c r="AE91" s="56">
        <f>AF91*25</f>
        <v>25</v>
      </c>
      <c r="AF91" s="56">
        <v>1</v>
      </c>
      <c r="AG91" s="56" t="s">
        <v>91</v>
      </c>
      <c r="AH91" s="56">
        <v>0</v>
      </c>
      <c r="AI91" s="56">
        <f>AI92+AI99</f>
        <v>10967500</v>
      </c>
      <c r="AJ91" s="56">
        <f>AK91*25</f>
        <v>25</v>
      </c>
      <c r="AK91" s="56">
        <v>1</v>
      </c>
      <c r="AL91" s="56" t="s">
        <v>91</v>
      </c>
      <c r="AM91" s="56">
        <v>0</v>
      </c>
      <c r="AN91" s="56">
        <f>AN92+AN99</f>
        <v>10967500</v>
      </c>
      <c r="AO91" s="56">
        <f>AP91*25</f>
        <v>25</v>
      </c>
      <c r="AP91" s="56">
        <v>1</v>
      </c>
      <c r="AQ91" s="56" t="s">
        <v>91</v>
      </c>
      <c r="AR91" s="56">
        <v>0</v>
      </c>
      <c r="AS91" s="56">
        <f>AS92+AS99</f>
        <v>10967500</v>
      </c>
      <c r="AT91" s="56">
        <f>AU91*25</f>
        <v>25</v>
      </c>
      <c r="AU91" s="56">
        <v>1</v>
      </c>
      <c r="AV91" s="56" t="s">
        <v>91</v>
      </c>
      <c r="AW91" s="56">
        <v>0</v>
      </c>
      <c r="AX91" s="56">
        <f>AX92+AX99</f>
        <v>10967500</v>
      </c>
      <c r="AY91" s="56">
        <f>AZ91*25</f>
        <v>25</v>
      </c>
      <c r="AZ91" s="56">
        <v>1</v>
      </c>
      <c r="BA91" s="56" t="s">
        <v>91</v>
      </c>
      <c r="BB91" s="56">
        <v>0</v>
      </c>
      <c r="BC91" s="56">
        <f>BC92+BC99</f>
        <v>10967500</v>
      </c>
      <c r="BD91" s="56">
        <f>BE91*25</f>
        <v>25</v>
      </c>
      <c r="BE91" s="56">
        <v>1</v>
      </c>
      <c r="BF91" s="56" t="s">
        <v>91</v>
      </c>
      <c r="BG91" s="56">
        <v>0</v>
      </c>
      <c r="BH91" s="56">
        <f>BH92+BH99</f>
        <v>10967500</v>
      </c>
      <c r="BI91" s="56">
        <f>BJ91*25</f>
        <v>25</v>
      </c>
      <c r="BJ91" s="56">
        <v>1</v>
      </c>
      <c r="BK91" s="56" t="s">
        <v>91</v>
      </c>
      <c r="BL91" s="56">
        <v>0</v>
      </c>
      <c r="BM91" s="56">
        <f>BM92+BM99</f>
        <v>10967500</v>
      </c>
      <c r="BN91" s="51"/>
      <c r="BO91" s="66"/>
      <c r="BP91" s="66"/>
      <c r="BQ91" s="50">
        <f>+F91+K91+P91+U91+Z91+AE91+AJ91+AO91+AT91+AY91+BD91+BI91</f>
        <v>300</v>
      </c>
      <c r="BR91" s="50">
        <f>+G91+L91+Q91+V91+AA91+AF91+AK91+AP91+AU91+AZ91+BE91+BJ91</f>
        <v>12</v>
      </c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</row>
    <row r="92" spans="1:84" ht="15" customHeight="1" x14ac:dyDescent="0.3">
      <c r="A92" s="57"/>
      <c r="B92" s="57"/>
      <c r="C92" s="57"/>
      <c r="D92" s="57" t="s">
        <v>92</v>
      </c>
      <c r="E92" s="57" t="s">
        <v>19</v>
      </c>
      <c r="F92" s="57"/>
      <c r="G92" s="57">
        <v>0</v>
      </c>
      <c r="H92" s="57" t="s">
        <v>82</v>
      </c>
      <c r="I92" s="57">
        <v>0</v>
      </c>
      <c r="J92" s="57">
        <f>SUM(J93:J98)</f>
        <v>4117500</v>
      </c>
      <c r="K92" s="57"/>
      <c r="L92" s="57">
        <v>0</v>
      </c>
      <c r="M92" s="57" t="s">
        <v>82</v>
      </c>
      <c r="N92" s="57">
        <v>0</v>
      </c>
      <c r="O92" s="57">
        <f>SUM(O93:O98)</f>
        <v>4117500</v>
      </c>
      <c r="P92" s="57"/>
      <c r="Q92" s="57">
        <v>0</v>
      </c>
      <c r="R92" s="57" t="s">
        <v>82</v>
      </c>
      <c r="S92" s="57">
        <v>0</v>
      </c>
      <c r="T92" s="57">
        <f>SUM(T93:T98)</f>
        <v>4117500</v>
      </c>
      <c r="U92" s="57"/>
      <c r="V92" s="57">
        <v>0</v>
      </c>
      <c r="W92" s="57" t="s">
        <v>82</v>
      </c>
      <c r="X92" s="57">
        <v>0</v>
      </c>
      <c r="Y92" s="57">
        <f>SUM(Y93:Y98)</f>
        <v>4117500</v>
      </c>
      <c r="Z92" s="57"/>
      <c r="AA92" s="57">
        <v>0</v>
      </c>
      <c r="AB92" s="57" t="s">
        <v>82</v>
      </c>
      <c r="AC92" s="57">
        <v>0</v>
      </c>
      <c r="AD92" s="57">
        <f>SUM(AD93:AD98)</f>
        <v>4117500</v>
      </c>
      <c r="AE92" s="57"/>
      <c r="AF92" s="57">
        <v>0</v>
      </c>
      <c r="AG92" s="57" t="s">
        <v>82</v>
      </c>
      <c r="AH92" s="57">
        <v>0</v>
      </c>
      <c r="AI92" s="57">
        <f>SUM(AI93:AI98)</f>
        <v>4117500</v>
      </c>
      <c r="AJ92" s="57"/>
      <c r="AK92" s="57">
        <v>0</v>
      </c>
      <c r="AL92" s="57" t="s">
        <v>82</v>
      </c>
      <c r="AM92" s="57">
        <v>0</v>
      </c>
      <c r="AN92" s="57">
        <f>SUM(AN93:AN98)</f>
        <v>4117500</v>
      </c>
      <c r="AO92" s="57"/>
      <c r="AP92" s="57">
        <v>0</v>
      </c>
      <c r="AQ92" s="57" t="s">
        <v>82</v>
      </c>
      <c r="AR92" s="57">
        <v>0</v>
      </c>
      <c r="AS92" s="57">
        <f>SUM(AS93:AS98)</f>
        <v>4117500</v>
      </c>
      <c r="AT92" s="57"/>
      <c r="AU92" s="57">
        <v>0</v>
      </c>
      <c r="AV92" s="57" t="s">
        <v>82</v>
      </c>
      <c r="AW92" s="57">
        <v>0</v>
      </c>
      <c r="AX92" s="57">
        <f>SUM(AX93:AX98)</f>
        <v>4117500</v>
      </c>
      <c r="AY92" s="57"/>
      <c r="AZ92" s="57">
        <v>0</v>
      </c>
      <c r="BA92" s="57" t="s">
        <v>82</v>
      </c>
      <c r="BB92" s="57">
        <v>0</v>
      </c>
      <c r="BC92" s="57">
        <f>SUM(BC93:BC98)</f>
        <v>4117500</v>
      </c>
      <c r="BD92" s="57"/>
      <c r="BE92" s="57">
        <v>0</v>
      </c>
      <c r="BF92" s="57" t="s">
        <v>82</v>
      </c>
      <c r="BG92" s="57">
        <v>0</v>
      </c>
      <c r="BH92" s="57">
        <f>SUM(BH93:BH98)</f>
        <v>4117500</v>
      </c>
      <c r="BI92" s="57"/>
      <c r="BJ92" s="57">
        <v>0</v>
      </c>
      <c r="BK92" s="57" t="s">
        <v>82</v>
      </c>
      <c r="BL92" s="57">
        <v>0</v>
      </c>
      <c r="BM92" s="57">
        <f>SUM(BM93:BM98)</f>
        <v>4117500</v>
      </c>
      <c r="BO92" s="67"/>
      <c r="BP92" s="67"/>
    </row>
    <row r="93" spans="1:84" ht="15" customHeight="1" x14ac:dyDescent="0.3">
      <c r="A93" s="57"/>
      <c r="B93" s="57"/>
      <c r="C93" s="57"/>
      <c r="D93" s="57" t="s">
        <v>82</v>
      </c>
      <c r="E93" s="57" t="s">
        <v>20</v>
      </c>
      <c r="F93" s="57"/>
      <c r="G93" s="57">
        <f>15*G91</f>
        <v>15</v>
      </c>
      <c r="H93" s="57" t="s">
        <v>93</v>
      </c>
      <c r="I93" s="57">
        <v>150000</v>
      </c>
      <c r="J93" s="57">
        <f t="shared" ref="J93:J98" si="72">G93*I93</f>
        <v>2250000</v>
      </c>
      <c r="K93" s="57"/>
      <c r="L93" s="57">
        <f>15*L91</f>
        <v>15</v>
      </c>
      <c r="M93" s="57" t="s">
        <v>93</v>
      </c>
      <c r="N93" s="57">
        <v>150000</v>
      </c>
      <c r="O93" s="57">
        <f t="shared" ref="O93:O98" si="73">L93*N93</f>
        <v>2250000</v>
      </c>
      <c r="P93" s="57"/>
      <c r="Q93" s="57">
        <f>15*Q91</f>
        <v>15</v>
      </c>
      <c r="R93" s="57" t="s">
        <v>93</v>
      </c>
      <c r="S93" s="57">
        <v>150000</v>
      </c>
      <c r="T93" s="57">
        <f t="shared" ref="T93:T98" si="74">Q93*S93</f>
        <v>2250000</v>
      </c>
      <c r="U93" s="57"/>
      <c r="V93" s="57">
        <f>15*V91</f>
        <v>15</v>
      </c>
      <c r="W93" s="57" t="s">
        <v>93</v>
      </c>
      <c r="X93" s="57">
        <v>150000</v>
      </c>
      <c r="Y93" s="57">
        <f t="shared" ref="Y93:Y98" si="75">V93*X93</f>
        <v>2250000</v>
      </c>
      <c r="Z93" s="57"/>
      <c r="AA93" s="57">
        <f>15*AA91</f>
        <v>15</v>
      </c>
      <c r="AB93" s="57" t="s">
        <v>93</v>
      </c>
      <c r="AC93" s="57">
        <v>150000</v>
      </c>
      <c r="AD93" s="57">
        <f t="shared" ref="AD93:AD98" si="76">AA93*AC93</f>
        <v>2250000</v>
      </c>
      <c r="AE93" s="57"/>
      <c r="AF93" s="57">
        <f>15*AF91</f>
        <v>15</v>
      </c>
      <c r="AG93" s="57" t="s">
        <v>93</v>
      </c>
      <c r="AH93" s="57">
        <v>150000</v>
      </c>
      <c r="AI93" s="57">
        <f t="shared" ref="AI93:AI98" si="77">AF93*AH93</f>
        <v>2250000</v>
      </c>
      <c r="AJ93" s="57"/>
      <c r="AK93" s="57">
        <f>15*AK91</f>
        <v>15</v>
      </c>
      <c r="AL93" s="57" t="s">
        <v>93</v>
      </c>
      <c r="AM93" s="57">
        <v>150000</v>
      </c>
      <c r="AN93" s="57">
        <f t="shared" ref="AN93:AN98" si="78">AK93*AM93</f>
        <v>2250000</v>
      </c>
      <c r="AO93" s="57"/>
      <c r="AP93" s="57">
        <f>15*AP91</f>
        <v>15</v>
      </c>
      <c r="AQ93" s="57" t="s">
        <v>93</v>
      </c>
      <c r="AR93" s="57">
        <v>150000</v>
      </c>
      <c r="AS93" s="57">
        <f t="shared" ref="AS93:AS98" si="79">AP93*AR93</f>
        <v>2250000</v>
      </c>
      <c r="AT93" s="57"/>
      <c r="AU93" s="57">
        <f>15*AU91</f>
        <v>15</v>
      </c>
      <c r="AV93" s="57" t="s">
        <v>93</v>
      </c>
      <c r="AW93" s="57">
        <v>150000</v>
      </c>
      <c r="AX93" s="57">
        <f t="shared" ref="AX93:AX98" si="80">AU93*AW93</f>
        <v>2250000</v>
      </c>
      <c r="AY93" s="57"/>
      <c r="AZ93" s="57">
        <f>15*AZ91</f>
        <v>15</v>
      </c>
      <c r="BA93" s="57" t="s">
        <v>93</v>
      </c>
      <c r="BB93" s="57">
        <v>150000</v>
      </c>
      <c r="BC93" s="57">
        <f t="shared" ref="BC93:BC98" si="81">AZ93*BB93</f>
        <v>2250000</v>
      </c>
      <c r="BD93" s="57"/>
      <c r="BE93" s="57">
        <f>15*BE91</f>
        <v>15</v>
      </c>
      <c r="BF93" s="57" t="s">
        <v>93</v>
      </c>
      <c r="BG93" s="57">
        <v>150000</v>
      </c>
      <c r="BH93" s="57">
        <f t="shared" ref="BH93:BH98" si="82">BE93*BG93</f>
        <v>2250000</v>
      </c>
      <c r="BI93" s="57"/>
      <c r="BJ93" s="57">
        <f>15*BJ91</f>
        <v>15</v>
      </c>
      <c r="BK93" s="57" t="s">
        <v>93</v>
      </c>
      <c r="BL93" s="57">
        <v>150000</v>
      </c>
      <c r="BM93" s="57">
        <f t="shared" ref="BM93:BM98" si="83">BJ93*BL93</f>
        <v>2250000</v>
      </c>
      <c r="BO93" s="67"/>
      <c r="BP93" s="67"/>
    </row>
    <row r="94" spans="1:84" ht="15" customHeight="1" x14ac:dyDescent="0.3">
      <c r="A94" s="57"/>
      <c r="B94" s="57"/>
      <c r="C94" s="57"/>
      <c r="D94" s="57" t="s">
        <v>82</v>
      </c>
      <c r="E94" s="57" t="s">
        <v>21</v>
      </c>
      <c r="F94" s="57"/>
      <c r="G94" s="57">
        <f>3*2*G91</f>
        <v>6</v>
      </c>
      <c r="H94" s="57" t="s">
        <v>93</v>
      </c>
      <c r="I94" s="57">
        <v>150000</v>
      </c>
      <c r="J94" s="57">
        <f t="shared" si="72"/>
        <v>900000</v>
      </c>
      <c r="K94" s="57"/>
      <c r="L94" s="57">
        <f>3*2*L91</f>
        <v>6</v>
      </c>
      <c r="M94" s="57" t="s">
        <v>93</v>
      </c>
      <c r="N94" s="57">
        <v>150000</v>
      </c>
      <c r="O94" s="57">
        <f t="shared" si="73"/>
        <v>900000</v>
      </c>
      <c r="P94" s="57"/>
      <c r="Q94" s="57">
        <f>3*2*Q91</f>
        <v>6</v>
      </c>
      <c r="R94" s="57" t="s">
        <v>93</v>
      </c>
      <c r="S94" s="57">
        <v>150000</v>
      </c>
      <c r="T94" s="57">
        <f t="shared" si="74"/>
        <v>900000</v>
      </c>
      <c r="U94" s="57"/>
      <c r="V94" s="57">
        <f>3*2*V91</f>
        <v>6</v>
      </c>
      <c r="W94" s="57" t="s">
        <v>93</v>
      </c>
      <c r="X94" s="57">
        <v>150000</v>
      </c>
      <c r="Y94" s="57">
        <f t="shared" si="75"/>
        <v>900000</v>
      </c>
      <c r="Z94" s="57"/>
      <c r="AA94" s="57">
        <f>3*2*AA91</f>
        <v>6</v>
      </c>
      <c r="AB94" s="57" t="s">
        <v>93</v>
      </c>
      <c r="AC94" s="57">
        <v>150000</v>
      </c>
      <c r="AD94" s="57">
        <f t="shared" si="76"/>
        <v>900000</v>
      </c>
      <c r="AE94" s="57"/>
      <c r="AF94" s="57">
        <f>3*2*AF91</f>
        <v>6</v>
      </c>
      <c r="AG94" s="57" t="s">
        <v>93</v>
      </c>
      <c r="AH94" s="57">
        <v>150000</v>
      </c>
      <c r="AI94" s="57">
        <f t="shared" si="77"/>
        <v>900000</v>
      </c>
      <c r="AJ94" s="57"/>
      <c r="AK94" s="57">
        <f>3*2*AK91</f>
        <v>6</v>
      </c>
      <c r="AL94" s="57" t="s">
        <v>93</v>
      </c>
      <c r="AM94" s="57">
        <v>150000</v>
      </c>
      <c r="AN94" s="57">
        <f t="shared" si="78"/>
        <v>900000</v>
      </c>
      <c r="AO94" s="57"/>
      <c r="AP94" s="57">
        <f>3*2*AP91</f>
        <v>6</v>
      </c>
      <c r="AQ94" s="57" t="s">
        <v>93</v>
      </c>
      <c r="AR94" s="57">
        <v>150000</v>
      </c>
      <c r="AS94" s="57">
        <f t="shared" si="79"/>
        <v>900000</v>
      </c>
      <c r="AT94" s="57"/>
      <c r="AU94" s="57">
        <f>3*2*AU91</f>
        <v>6</v>
      </c>
      <c r="AV94" s="57" t="s">
        <v>93</v>
      </c>
      <c r="AW94" s="57">
        <v>150000</v>
      </c>
      <c r="AX94" s="57">
        <f t="shared" si="80"/>
        <v>900000</v>
      </c>
      <c r="AY94" s="57"/>
      <c r="AZ94" s="57">
        <f>3*2*AZ91</f>
        <v>6</v>
      </c>
      <c r="BA94" s="57" t="s">
        <v>93</v>
      </c>
      <c r="BB94" s="57">
        <v>150000</v>
      </c>
      <c r="BC94" s="57">
        <f t="shared" si="81"/>
        <v>900000</v>
      </c>
      <c r="BD94" s="57"/>
      <c r="BE94" s="57">
        <f>3*2*BE91</f>
        <v>6</v>
      </c>
      <c r="BF94" s="57" t="s">
        <v>93</v>
      </c>
      <c r="BG94" s="57">
        <v>150000</v>
      </c>
      <c r="BH94" s="57">
        <f t="shared" si="82"/>
        <v>900000</v>
      </c>
      <c r="BI94" s="57"/>
      <c r="BJ94" s="57">
        <f>3*2*BJ91</f>
        <v>6</v>
      </c>
      <c r="BK94" s="57" t="s">
        <v>93</v>
      </c>
      <c r="BL94" s="57">
        <v>150000</v>
      </c>
      <c r="BM94" s="57">
        <f t="shared" si="83"/>
        <v>900000</v>
      </c>
      <c r="BO94" s="67"/>
      <c r="BP94" s="67"/>
    </row>
    <row r="95" spans="1:84" ht="15" customHeight="1" x14ac:dyDescent="0.3">
      <c r="A95" s="57"/>
      <c r="B95" s="57"/>
      <c r="C95" s="57"/>
      <c r="D95" s="57" t="s">
        <v>82</v>
      </c>
      <c r="E95" s="57" t="s">
        <v>22</v>
      </c>
      <c r="F95" s="57"/>
      <c r="G95" s="57">
        <f>G91</f>
        <v>1</v>
      </c>
      <c r="H95" s="57" t="s">
        <v>94</v>
      </c>
      <c r="I95" s="57">
        <v>0</v>
      </c>
      <c r="J95" s="57">
        <f t="shared" si="72"/>
        <v>0</v>
      </c>
      <c r="K95" s="57"/>
      <c r="L95" s="57">
        <f>L91</f>
        <v>1</v>
      </c>
      <c r="M95" s="57" t="s">
        <v>94</v>
      </c>
      <c r="N95" s="57">
        <v>0</v>
      </c>
      <c r="O95" s="57">
        <f t="shared" si="73"/>
        <v>0</v>
      </c>
      <c r="P95" s="57"/>
      <c r="Q95" s="57">
        <f>Q91</f>
        <v>1</v>
      </c>
      <c r="R95" s="57" t="s">
        <v>94</v>
      </c>
      <c r="S95" s="57">
        <v>0</v>
      </c>
      <c r="T95" s="57">
        <f t="shared" si="74"/>
        <v>0</v>
      </c>
      <c r="U95" s="57"/>
      <c r="V95" s="57">
        <f>V91</f>
        <v>1</v>
      </c>
      <c r="W95" s="57" t="s">
        <v>94</v>
      </c>
      <c r="X95" s="57">
        <v>0</v>
      </c>
      <c r="Y95" s="57">
        <f t="shared" si="75"/>
        <v>0</v>
      </c>
      <c r="Z95" s="57"/>
      <c r="AA95" s="57">
        <f>AA91</f>
        <v>1</v>
      </c>
      <c r="AB95" s="57" t="s">
        <v>94</v>
      </c>
      <c r="AC95" s="57">
        <v>0</v>
      </c>
      <c r="AD95" s="57">
        <f t="shared" si="76"/>
        <v>0</v>
      </c>
      <c r="AE95" s="57"/>
      <c r="AF95" s="57">
        <f>AF91</f>
        <v>1</v>
      </c>
      <c r="AG95" s="57" t="s">
        <v>94</v>
      </c>
      <c r="AH95" s="57">
        <v>0</v>
      </c>
      <c r="AI95" s="57">
        <f t="shared" si="77"/>
        <v>0</v>
      </c>
      <c r="AJ95" s="57"/>
      <c r="AK95" s="57">
        <f>AK91</f>
        <v>1</v>
      </c>
      <c r="AL95" s="57" t="s">
        <v>94</v>
      </c>
      <c r="AM95" s="57">
        <v>0</v>
      </c>
      <c r="AN95" s="57">
        <f t="shared" si="78"/>
        <v>0</v>
      </c>
      <c r="AO95" s="57"/>
      <c r="AP95" s="57">
        <f>AP91</f>
        <v>1</v>
      </c>
      <c r="AQ95" s="57" t="s">
        <v>94</v>
      </c>
      <c r="AR95" s="57">
        <v>0</v>
      </c>
      <c r="AS95" s="57">
        <f t="shared" si="79"/>
        <v>0</v>
      </c>
      <c r="AT95" s="57"/>
      <c r="AU95" s="57">
        <f>AU91</f>
        <v>1</v>
      </c>
      <c r="AV95" s="57" t="s">
        <v>94</v>
      </c>
      <c r="AW95" s="57">
        <v>0</v>
      </c>
      <c r="AX95" s="57">
        <f t="shared" si="80"/>
        <v>0</v>
      </c>
      <c r="AY95" s="57"/>
      <c r="AZ95" s="57">
        <f>AZ91</f>
        <v>1</v>
      </c>
      <c r="BA95" s="57" t="s">
        <v>94</v>
      </c>
      <c r="BB95" s="57">
        <v>0</v>
      </c>
      <c r="BC95" s="57">
        <f t="shared" si="81"/>
        <v>0</v>
      </c>
      <c r="BD95" s="57"/>
      <c r="BE95" s="57">
        <f>BE91</f>
        <v>1</v>
      </c>
      <c r="BF95" s="57" t="s">
        <v>94</v>
      </c>
      <c r="BG95" s="57">
        <v>0</v>
      </c>
      <c r="BH95" s="57">
        <f t="shared" si="82"/>
        <v>0</v>
      </c>
      <c r="BI95" s="57"/>
      <c r="BJ95" s="57">
        <f>BJ91</f>
        <v>1</v>
      </c>
      <c r="BK95" s="57" t="s">
        <v>94</v>
      </c>
      <c r="BL95" s="57">
        <v>0</v>
      </c>
      <c r="BM95" s="57">
        <f t="shared" si="83"/>
        <v>0</v>
      </c>
      <c r="BO95" s="67"/>
      <c r="BP95" s="67"/>
    </row>
    <row r="96" spans="1:84" ht="15" customHeight="1" x14ac:dyDescent="0.3">
      <c r="A96" s="57"/>
      <c r="B96" s="57"/>
      <c r="C96" s="57"/>
      <c r="D96" s="57" t="s">
        <v>82</v>
      </c>
      <c r="E96" s="57" t="s">
        <v>23</v>
      </c>
      <c r="F96" s="57"/>
      <c r="G96" s="57">
        <f>2*G91</f>
        <v>2</v>
      </c>
      <c r="H96" s="57" t="s">
        <v>95</v>
      </c>
      <c r="I96" s="57">
        <v>190000</v>
      </c>
      <c r="J96" s="57">
        <f t="shared" si="72"/>
        <v>380000</v>
      </c>
      <c r="K96" s="57"/>
      <c r="L96" s="57">
        <f>2*L91</f>
        <v>2</v>
      </c>
      <c r="M96" s="57" t="s">
        <v>95</v>
      </c>
      <c r="N96" s="57">
        <v>190000</v>
      </c>
      <c r="O96" s="57">
        <f t="shared" si="73"/>
        <v>380000</v>
      </c>
      <c r="P96" s="57"/>
      <c r="Q96" s="57">
        <f>2*Q91</f>
        <v>2</v>
      </c>
      <c r="R96" s="57" t="s">
        <v>95</v>
      </c>
      <c r="S96" s="57">
        <v>190000</v>
      </c>
      <c r="T96" s="57">
        <f t="shared" si="74"/>
        <v>380000</v>
      </c>
      <c r="U96" s="57"/>
      <c r="V96" s="57">
        <f>2*V91</f>
        <v>2</v>
      </c>
      <c r="W96" s="57" t="s">
        <v>95</v>
      </c>
      <c r="X96" s="57">
        <v>190000</v>
      </c>
      <c r="Y96" s="57">
        <f t="shared" si="75"/>
        <v>380000</v>
      </c>
      <c r="Z96" s="57"/>
      <c r="AA96" s="57">
        <f>2*AA91</f>
        <v>2</v>
      </c>
      <c r="AB96" s="57" t="s">
        <v>95</v>
      </c>
      <c r="AC96" s="57">
        <v>190000</v>
      </c>
      <c r="AD96" s="57">
        <f t="shared" si="76"/>
        <v>380000</v>
      </c>
      <c r="AE96" s="57"/>
      <c r="AF96" s="57">
        <f>2*AF91</f>
        <v>2</v>
      </c>
      <c r="AG96" s="57" t="s">
        <v>95</v>
      </c>
      <c r="AH96" s="57">
        <v>190000</v>
      </c>
      <c r="AI96" s="57">
        <f t="shared" si="77"/>
        <v>380000</v>
      </c>
      <c r="AJ96" s="57"/>
      <c r="AK96" s="57">
        <f>2*AK91</f>
        <v>2</v>
      </c>
      <c r="AL96" s="57" t="s">
        <v>95</v>
      </c>
      <c r="AM96" s="57">
        <v>190000</v>
      </c>
      <c r="AN96" s="57">
        <f t="shared" si="78"/>
        <v>380000</v>
      </c>
      <c r="AO96" s="57"/>
      <c r="AP96" s="57">
        <f>2*AP91</f>
        <v>2</v>
      </c>
      <c r="AQ96" s="57" t="s">
        <v>95</v>
      </c>
      <c r="AR96" s="57">
        <v>190000</v>
      </c>
      <c r="AS96" s="57">
        <f t="shared" si="79"/>
        <v>380000</v>
      </c>
      <c r="AT96" s="57"/>
      <c r="AU96" s="57">
        <f>2*AU91</f>
        <v>2</v>
      </c>
      <c r="AV96" s="57" t="s">
        <v>95</v>
      </c>
      <c r="AW96" s="57">
        <v>190000</v>
      </c>
      <c r="AX96" s="57">
        <f t="shared" si="80"/>
        <v>380000</v>
      </c>
      <c r="AY96" s="57"/>
      <c r="AZ96" s="57">
        <f>2*AZ91</f>
        <v>2</v>
      </c>
      <c r="BA96" s="57" t="s">
        <v>95</v>
      </c>
      <c r="BB96" s="57">
        <v>190000</v>
      </c>
      <c r="BC96" s="57">
        <f t="shared" si="81"/>
        <v>380000</v>
      </c>
      <c r="BD96" s="57"/>
      <c r="BE96" s="57">
        <f>2*BE91</f>
        <v>2</v>
      </c>
      <c r="BF96" s="57" t="s">
        <v>95</v>
      </c>
      <c r="BG96" s="57">
        <v>190000</v>
      </c>
      <c r="BH96" s="57">
        <f t="shared" si="82"/>
        <v>380000</v>
      </c>
      <c r="BI96" s="57"/>
      <c r="BJ96" s="57">
        <f>2*BJ91</f>
        <v>2</v>
      </c>
      <c r="BK96" s="57" t="s">
        <v>95</v>
      </c>
      <c r="BL96" s="57">
        <v>190000</v>
      </c>
      <c r="BM96" s="57">
        <f t="shared" si="83"/>
        <v>380000</v>
      </c>
      <c r="BO96" s="67"/>
      <c r="BP96" s="67"/>
    </row>
    <row r="97" spans="1:84" ht="15" customHeight="1" x14ac:dyDescent="0.3">
      <c r="A97" s="57"/>
      <c r="B97" s="57"/>
      <c r="C97" s="57"/>
      <c r="D97" s="57" t="s">
        <v>82</v>
      </c>
      <c r="E97" s="57" t="s">
        <v>24</v>
      </c>
      <c r="F97" s="57"/>
      <c r="G97" s="57">
        <f>2*2*G91</f>
        <v>4</v>
      </c>
      <c r="H97" s="57" t="s">
        <v>96</v>
      </c>
      <c r="I97" s="57">
        <v>100000</v>
      </c>
      <c r="J97" s="57">
        <f t="shared" si="72"/>
        <v>400000</v>
      </c>
      <c r="K97" s="57"/>
      <c r="L97" s="57">
        <f>2*2*L91</f>
        <v>4</v>
      </c>
      <c r="M97" s="57" t="s">
        <v>96</v>
      </c>
      <c r="N97" s="57">
        <v>100000</v>
      </c>
      <c r="O97" s="57">
        <f t="shared" si="73"/>
        <v>400000</v>
      </c>
      <c r="P97" s="57"/>
      <c r="Q97" s="57">
        <f>2*2*Q91</f>
        <v>4</v>
      </c>
      <c r="R97" s="57" t="s">
        <v>96</v>
      </c>
      <c r="S97" s="57">
        <v>100000</v>
      </c>
      <c r="T97" s="57">
        <f t="shared" si="74"/>
        <v>400000</v>
      </c>
      <c r="U97" s="57"/>
      <c r="V97" s="57">
        <f>2*2*V91</f>
        <v>4</v>
      </c>
      <c r="W97" s="57" t="s">
        <v>96</v>
      </c>
      <c r="X97" s="57">
        <v>100000</v>
      </c>
      <c r="Y97" s="57">
        <f t="shared" si="75"/>
        <v>400000</v>
      </c>
      <c r="Z97" s="57"/>
      <c r="AA97" s="57">
        <f>2*2*AA91</f>
        <v>4</v>
      </c>
      <c r="AB97" s="57" t="s">
        <v>96</v>
      </c>
      <c r="AC97" s="57">
        <v>100000</v>
      </c>
      <c r="AD97" s="57">
        <f t="shared" si="76"/>
        <v>400000</v>
      </c>
      <c r="AE97" s="57"/>
      <c r="AF97" s="57">
        <f>2*2*AF91</f>
        <v>4</v>
      </c>
      <c r="AG97" s="57" t="s">
        <v>96</v>
      </c>
      <c r="AH97" s="57">
        <v>100000</v>
      </c>
      <c r="AI97" s="57">
        <f t="shared" si="77"/>
        <v>400000</v>
      </c>
      <c r="AJ97" s="57"/>
      <c r="AK97" s="57">
        <f>2*2*AK91</f>
        <v>4</v>
      </c>
      <c r="AL97" s="57" t="s">
        <v>96</v>
      </c>
      <c r="AM97" s="57">
        <v>100000</v>
      </c>
      <c r="AN97" s="57">
        <f t="shared" si="78"/>
        <v>400000</v>
      </c>
      <c r="AO97" s="57"/>
      <c r="AP97" s="57">
        <f>2*2*AP91</f>
        <v>4</v>
      </c>
      <c r="AQ97" s="57" t="s">
        <v>96</v>
      </c>
      <c r="AR97" s="57">
        <v>100000</v>
      </c>
      <c r="AS97" s="57">
        <f t="shared" si="79"/>
        <v>400000</v>
      </c>
      <c r="AT97" s="57"/>
      <c r="AU97" s="57">
        <f>2*2*AU91</f>
        <v>4</v>
      </c>
      <c r="AV97" s="57" t="s">
        <v>96</v>
      </c>
      <c r="AW97" s="57">
        <v>100000</v>
      </c>
      <c r="AX97" s="57">
        <f t="shared" si="80"/>
        <v>400000</v>
      </c>
      <c r="AY97" s="57"/>
      <c r="AZ97" s="57">
        <f>2*2*AZ91</f>
        <v>4</v>
      </c>
      <c r="BA97" s="57" t="s">
        <v>96</v>
      </c>
      <c r="BB97" s="57">
        <v>100000</v>
      </c>
      <c r="BC97" s="57">
        <f t="shared" si="81"/>
        <v>400000</v>
      </c>
      <c r="BD97" s="57"/>
      <c r="BE97" s="57">
        <f>2*2*BE91</f>
        <v>4</v>
      </c>
      <c r="BF97" s="57" t="s">
        <v>96</v>
      </c>
      <c r="BG97" s="57">
        <v>100000</v>
      </c>
      <c r="BH97" s="57">
        <f t="shared" si="82"/>
        <v>400000</v>
      </c>
      <c r="BI97" s="57"/>
      <c r="BJ97" s="57">
        <f>2*2*BJ91</f>
        <v>4</v>
      </c>
      <c r="BK97" s="57" t="s">
        <v>96</v>
      </c>
      <c r="BL97" s="57">
        <v>100000</v>
      </c>
      <c r="BM97" s="57">
        <f t="shared" si="83"/>
        <v>400000</v>
      </c>
      <c r="BO97" s="67"/>
      <c r="BP97" s="67"/>
    </row>
    <row r="98" spans="1:84" ht="15" customHeight="1" x14ac:dyDescent="0.3">
      <c r="A98" s="57"/>
      <c r="B98" s="57"/>
      <c r="C98" s="57"/>
      <c r="D98" s="57" t="s">
        <v>82</v>
      </c>
      <c r="E98" s="57" t="s">
        <v>25</v>
      </c>
      <c r="F98" s="57"/>
      <c r="G98" s="57">
        <f>1*F91</f>
        <v>25</v>
      </c>
      <c r="H98" s="57" t="s">
        <v>95</v>
      </c>
      <c r="I98" s="57">
        <v>7500</v>
      </c>
      <c r="J98" s="57">
        <f t="shared" si="72"/>
        <v>187500</v>
      </c>
      <c r="K98" s="57"/>
      <c r="L98" s="57">
        <f>1*K91</f>
        <v>25</v>
      </c>
      <c r="M98" s="57" t="s">
        <v>95</v>
      </c>
      <c r="N98" s="57">
        <v>7500</v>
      </c>
      <c r="O98" s="57">
        <f t="shared" si="73"/>
        <v>187500</v>
      </c>
      <c r="P98" s="57"/>
      <c r="Q98" s="57">
        <f>1*P91</f>
        <v>25</v>
      </c>
      <c r="R98" s="57" t="s">
        <v>95</v>
      </c>
      <c r="S98" s="57">
        <v>7500</v>
      </c>
      <c r="T98" s="57">
        <f t="shared" si="74"/>
        <v>187500</v>
      </c>
      <c r="U98" s="57"/>
      <c r="V98" s="57">
        <f>1*U91</f>
        <v>25</v>
      </c>
      <c r="W98" s="57" t="s">
        <v>95</v>
      </c>
      <c r="X98" s="57">
        <v>7500</v>
      </c>
      <c r="Y98" s="57">
        <f t="shared" si="75"/>
        <v>187500</v>
      </c>
      <c r="Z98" s="57"/>
      <c r="AA98" s="57">
        <f>1*Z91</f>
        <v>25</v>
      </c>
      <c r="AB98" s="57" t="s">
        <v>95</v>
      </c>
      <c r="AC98" s="57">
        <v>7500</v>
      </c>
      <c r="AD98" s="57">
        <f t="shared" si="76"/>
        <v>187500</v>
      </c>
      <c r="AE98" s="57"/>
      <c r="AF98" s="57">
        <f>1*AE91</f>
        <v>25</v>
      </c>
      <c r="AG98" s="57" t="s">
        <v>95</v>
      </c>
      <c r="AH98" s="57">
        <v>7500</v>
      </c>
      <c r="AI98" s="57">
        <f t="shared" si="77"/>
        <v>187500</v>
      </c>
      <c r="AJ98" s="57"/>
      <c r="AK98" s="57">
        <f>1*AJ91</f>
        <v>25</v>
      </c>
      <c r="AL98" s="57" t="s">
        <v>95</v>
      </c>
      <c r="AM98" s="57">
        <v>7500</v>
      </c>
      <c r="AN98" s="57">
        <f t="shared" si="78"/>
        <v>187500</v>
      </c>
      <c r="AO98" s="57"/>
      <c r="AP98" s="57">
        <f>1*AO91</f>
        <v>25</v>
      </c>
      <c r="AQ98" s="57" t="s">
        <v>95</v>
      </c>
      <c r="AR98" s="57">
        <v>7500</v>
      </c>
      <c r="AS98" s="57">
        <f t="shared" si="79"/>
        <v>187500</v>
      </c>
      <c r="AT98" s="57"/>
      <c r="AU98" s="57">
        <f>1*AT91</f>
        <v>25</v>
      </c>
      <c r="AV98" s="57" t="s">
        <v>95</v>
      </c>
      <c r="AW98" s="57">
        <v>7500</v>
      </c>
      <c r="AX98" s="57">
        <f t="shared" si="80"/>
        <v>187500</v>
      </c>
      <c r="AY98" s="57"/>
      <c r="AZ98" s="57">
        <f>1*AY91</f>
        <v>25</v>
      </c>
      <c r="BA98" s="57" t="s">
        <v>95</v>
      </c>
      <c r="BB98" s="57">
        <v>7500</v>
      </c>
      <c r="BC98" s="57">
        <f t="shared" si="81"/>
        <v>187500</v>
      </c>
      <c r="BD98" s="57"/>
      <c r="BE98" s="57">
        <f>1*BD91</f>
        <v>25</v>
      </c>
      <c r="BF98" s="57" t="s">
        <v>95</v>
      </c>
      <c r="BG98" s="57">
        <v>7500</v>
      </c>
      <c r="BH98" s="57">
        <f t="shared" si="82"/>
        <v>187500</v>
      </c>
      <c r="BI98" s="57"/>
      <c r="BJ98" s="57">
        <f>1*BI91</f>
        <v>25</v>
      </c>
      <c r="BK98" s="57" t="s">
        <v>95</v>
      </c>
      <c r="BL98" s="57">
        <v>7500</v>
      </c>
      <c r="BM98" s="57">
        <f t="shared" si="83"/>
        <v>187500</v>
      </c>
      <c r="BO98" s="67"/>
      <c r="BP98" s="67"/>
    </row>
    <row r="99" spans="1:84" ht="15" customHeight="1" x14ac:dyDescent="0.3">
      <c r="A99" s="57"/>
      <c r="B99" s="57"/>
      <c r="C99" s="57"/>
      <c r="D99" s="57" t="s">
        <v>97</v>
      </c>
      <c r="E99" s="57" t="s">
        <v>26</v>
      </c>
      <c r="F99" s="57"/>
      <c r="G99" s="57">
        <v>0</v>
      </c>
      <c r="H99" s="57" t="s">
        <v>82</v>
      </c>
      <c r="I99" s="57">
        <v>0</v>
      </c>
      <c r="J99" s="57">
        <f>SUM(J100:J103)</f>
        <v>6850000</v>
      </c>
      <c r="K99" s="57"/>
      <c r="L99" s="57">
        <v>0</v>
      </c>
      <c r="M99" s="57" t="s">
        <v>82</v>
      </c>
      <c r="N99" s="57">
        <v>0</v>
      </c>
      <c r="O99" s="57">
        <f>SUM(O100:O103)</f>
        <v>6850000</v>
      </c>
      <c r="P99" s="57"/>
      <c r="Q99" s="57">
        <v>0</v>
      </c>
      <c r="R99" s="57" t="s">
        <v>82</v>
      </c>
      <c r="S99" s="57">
        <v>0</v>
      </c>
      <c r="T99" s="57">
        <f>SUM(T100:T103)</f>
        <v>6850000</v>
      </c>
      <c r="U99" s="57"/>
      <c r="V99" s="57">
        <v>0</v>
      </c>
      <c r="W99" s="57" t="s">
        <v>82</v>
      </c>
      <c r="X99" s="57">
        <v>0</v>
      </c>
      <c r="Y99" s="57">
        <f>SUM(Y100:Y103)</f>
        <v>6850000</v>
      </c>
      <c r="Z99" s="57"/>
      <c r="AA99" s="57">
        <v>0</v>
      </c>
      <c r="AB99" s="57" t="s">
        <v>82</v>
      </c>
      <c r="AC99" s="57">
        <v>0</v>
      </c>
      <c r="AD99" s="57">
        <f>SUM(AD100:AD103)</f>
        <v>6850000</v>
      </c>
      <c r="AE99" s="57"/>
      <c r="AF99" s="57">
        <v>0</v>
      </c>
      <c r="AG99" s="57" t="s">
        <v>82</v>
      </c>
      <c r="AH99" s="57">
        <v>0</v>
      </c>
      <c r="AI99" s="57">
        <f>SUM(AI100:AI103)</f>
        <v>6850000</v>
      </c>
      <c r="AJ99" s="57"/>
      <c r="AK99" s="57">
        <v>0</v>
      </c>
      <c r="AL99" s="57" t="s">
        <v>82</v>
      </c>
      <c r="AM99" s="57">
        <v>0</v>
      </c>
      <c r="AN99" s="57">
        <f>SUM(AN100:AN103)</f>
        <v>6850000</v>
      </c>
      <c r="AO99" s="57"/>
      <c r="AP99" s="57">
        <v>0</v>
      </c>
      <c r="AQ99" s="57" t="s">
        <v>82</v>
      </c>
      <c r="AR99" s="57">
        <v>0</v>
      </c>
      <c r="AS99" s="57">
        <f>SUM(AS100:AS103)</f>
        <v>6850000</v>
      </c>
      <c r="AT99" s="57"/>
      <c r="AU99" s="57">
        <v>0</v>
      </c>
      <c r="AV99" s="57" t="s">
        <v>82</v>
      </c>
      <c r="AW99" s="57">
        <v>0</v>
      </c>
      <c r="AX99" s="57">
        <f>SUM(AX100:AX103)</f>
        <v>6850000</v>
      </c>
      <c r="AY99" s="57"/>
      <c r="AZ99" s="57">
        <v>0</v>
      </c>
      <c r="BA99" s="57" t="s">
        <v>82</v>
      </c>
      <c r="BB99" s="57">
        <v>0</v>
      </c>
      <c r="BC99" s="57">
        <f>SUM(BC100:BC103)</f>
        <v>6850000</v>
      </c>
      <c r="BD99" s="57"/>
      <c r="BE99" s="57">
        <v>0</v>
      </c>
      <c r="BF99" s="57" t="s">
        <v>82</v>
      </c>
      <c r="BG99" s="57">
        <v>0</v>
      </c>
      <c r="BH99" s="57">
        <f>SUM(BH100:BH103)</f>
        <v>6850000</v>
      </c>
      <c r="BI99" s="57"/>
      <c r="BJ99" s="57">
        <v>0</v>
      </c>
      <c r="BK99" s="57" t="s">
        <v>82</v>
      </c>
      <c r="BL99" s="57">
        <v>0</v>
      </c>
      <c r="BM99" s="57">
        <f>SUM(BM100:BM103)</f>
        <v>6850000</v>
      </c>
      <c r="BO99" s="67"/>
      <c r="BP99" s="67"/>
    </row>
    <row r="100" spans="1:84" ht="15" customHeight="1" x14ac:dyDescent="0.3">
      <c r="A100" s="57"/>
      <c r="B100" s="57"/>
      <c r="C100" s="57"/>
      <c r="D100" s="57" t="s">
        <v>82</v>
      </c>
      <c r="E100" s="58" t="s">
        <v>28</v>
      </c>
      <c r="F100" s="57"/>
      <c r="G100" s="57">
        <f>F91</f>
        <v>25</v>
      </c>
      <c r="H100" s="57" t="s">
        <v>95</v>
      </c>
      <c r="I100" s="57">
        <f>25000+100000</f>
        <v>125000</v>
      </c>
      <c r="J100" s="57">
        <f>G100*I100</f>
        <v>3125000</v>
      </c>
      <c r="K100" s="57"/>
      <c r="L100" s="57">
        <f>K91</f>
        <v>25</v>
      </c>
      <c r="M100" s="57" t="s">
        <v>95</v>
      </c>
      <c r="N100" s="57">
        <f>25000+100000</f>
        <v>125000</v>
      </c>
      <c r="O100" s="57">
        <f>L100*N100</f>
        <v>3125000</v>
      </c>
      <c r="P100" s="57"/>
      <c r="Q100" s="57">
        <f>P91</f>
        <v>25</v>
      </c>
      <c r="R100" s="57" t="s">
        <v>95</v>
      </c>
      <c r="S100" s="57">
        <f>25000+100000</f>
        <v>125000</v>
      </c>
      <c r="T100" s="57">
        <f>Q100*S100</f>
        <v>3125000</v>
      </c>
      <c r="U100" s="57"/>
      <c r="V100" s="57">
        <f>U91</f>
        <v>25</v>
      </c>
      <c r="W100" s="57" t="s">
        <v>95</v>
      </c>
      <c r="X100" s="57">
        <f>25000+100000</f>
        <v>125000</v>
      </c>
      <c r="Y100" s="57">
        <f>V100*X100</f>
        <v>3125000</v>
      </c>
      <c r="Z100" s="57"/>
      <c r="AA100" s="57">
        <f>Z91</f>
        <v>25</v>
      </c>
      <c r="AB100" s="57" t="s">
        <v>95</v>
      </c>
      <c r="AC100" s="57">
        <f>25000+100000</f>
        <v>125000</v>
      </c>
      <c r="AD100" s="57">
        <f>AA100*AC100</f>
        <v>3125000</v>
      </c>
      <c r="AE100" s="57"/>
      <c r="AF100" s="57">
        <f>AE91</f>
        <v>25</v>
      </c>
      <c r="AG100" s="57" t="s">
        <v>95</v>
      </c>
      <c r="AH100" s="57">
        <f>25000+100000</f>
        <v>125000</v>
      </c>
      <c r="AI100" s="57">
        <f>AF100*AH100</f>
        <v>3125000</v>
      </c>
      <c r="AJ100" s="57"/>
      <c r="AK100" s="57">
        <f>AJ91</f>
        <v>25</v>
      </c>
      <c r="AL100" s="57" t="s">
        <v>95</v>
      </c>
      <c r="AM100" s="57">
        <f>25000+100000</f>
        <v>125000</v>
      </c>
      <c r="AN100" s="57">
        <f>AK100*AM100</f>
        <v>3125000</v>
      </c>
      <c r="AO100" s="57"/>
      <c r="AP100" s="57">
        <f>AO91</f>
        <v>25</v>
      </c>
      <c r="AQ100" s="57" t="s">
        <v>95</v>
      </c>
      <c r="AR100" s="57">
        <f>25000+100000</f>
        <v>125000</v>
      </c>
      <c r="AS100" s="57">
        <f>AP100*AR100</f>
        <v>3125000</v>
      </c>
      <c r="AT100" s="57"/>
      <c r="AU100" s="57">
        <f>AT91</f>
        <v>25</v>
      </c>
      <c r="AV100" s="57" t="s">
        <v>95</v>
      </c>
      <c r="AW100" s="57">
        <f>25000+100000</f>
        <v>125000</v>
      </c>
      <c r="AX100" s="57">
        <f>AU100*AW100</f>
        <v>3125000</v>
      </c>
      <c r="AY100" s="57"/>
      <c r="AZ100" s="57">
        <f>AY91</f>
        <v>25</v>
      </c>
      <c r="BA100" s="57" t="s">
        <v>95</v>
      </c>
      <c r="BB100" s="57">
        <f>25000+100000</f>
        <v>125000</v>
      </c>
      <c r="BC100" s="57">
        <f>AZ100*BB100</f>
        <v>3125000</v>
      </c>
      <c r="BD100" s="57"/>
      <c r="BE100" s="57">
        <f>BD91</f>
        <v>25</v>
      </c>
      <c r="BF100" s="57" t="s">
        <v>95</v>
      </c>
      <c r="BG100" s="57">
        <f>25000+100000</f>
        <v>125000</v>
      </c>
      <c r="BH100" s="57">
        <f>BE100*BG100</f>
        <v>3125000</v>
      </c>
      <c r="BI100" s="57"/>
      <c r="BJ100" s="57">
        <f>BI91</f>
        <v>25</v>
      </c>
      <c r="BK100" s="57" t="s">
        <v>95</v>
      </c>
      <c r="BL100" s="57">
        <f>25000+100000</f>
        <v>125000</v>
      </c>
      <c r="BM100" s="57">
        <f>BJ100*BL100</f>
        <v>3125000</v>
      </c>
      <c r="BO100" s="67"/>
      <c r="BP100" s="67"/>
    </row>
    <row r="101" spans="1:84" ht="15" customHeight="1" x14ac:dyDescent="0.3">
      <c r="A101" s="57"/>
      <c r="B101" s="57"/>
      <c r="C101" s="57"/>
      <c r="D101" s="57" t="s">
        <v>82</v>
      </c>
      <c r="E101" s="57" t="s">
        <v>29</v>
      </c>
      <c r="F101" s="57"/>
      <c r="G101" s="57">
        <f>F91</f>
        <v>25</v>
      </c>
      <c r="H101" s="57" t="s">
        <v>98</v>
      </c>
      <c r="I101" s="57">
        <v>75000</v>
      </c>
      <c r="J101" s="57">
        <f>G101*I101</f>
        <v>1875000</v>
      </c>
      <c r="K101" s="57"/>
      <c r="L101" s="57">
        <f>K91</f>
        <v>25</v>
      </c>
      <c r="M101" s="57" t="s">
        <v>98</v>
      </c>
      <c r="N101" s="57">
        <v>75000</v>
      </c>
      <c r="O101" s="57">
        <f>L101*N101</f>
        <v>1875000</v>
      </c>
      <c r="P101" s="57"/>
      <c r="Q101" s="57">
        <f>P91</f>
        <v>25</v>
      </c>
      <c r="R101" s="57" t="s">
        <v>98</v>
      </c>
      <c r="S101" s="57">
        <v>75000</v>
      </c>
      <c r="T101" s="57">
        <f>Q101*S101</f>
        <v>1875000</v>
      </c>
      <c r="U101" s="57"/>
      <c r="V101" s="57">
        <f>U91</f>
        <v>25</v>
      </c>
      <c r="W101" s="57" t="s">
        <v>98</v>
      </c>
      <c r="X101" s="57">
        <v>75000</v>
      </c>
      <c r="Y101" s="57">
        <f>V101*X101</f>
        <v>1875000</v>
      </c>
      <c r="Z101" s="57"/>
      <c r="AA101" s="57">
        <f>Z91</f>
        <v>25</v>
      </c>
      <c r="AB101" s="57" t="s">
        <v>98</v>
      </c>
      <c r="AC101" s="57">
        <v>75000</v>
      </c>
      <c r="AD101" s="57">
        <f>AA101*AC101</f>
        <v>1875000</v>
      </c>
      <c r="AE101" s="57"/>
      <c r="AF101" s="57">
        <f>AE91</f>
        <v>25</v>
      </c>
      <c r="AG101" s="57" t="s">
        <v>98</v>
      </c>
      <c r="AH101" s="57">
        <v>75000</v>
      </c>
      <c r="AI101" s="57">
        <f>AF101*AH101</f>
        <v>1875000</v>
      </c>
      <c r="AJ101" s="57"/>
      <c r="AK101" s="57">
        <f>AJ91</f>
        <v>25</v>
      </c>
      <c r="AL101" s="57" t="s">
        <v>98</v>
      </c>
      <c r="AM101" s="57">
        <v>75000</v>
      </c>
      <c r="AN101" s="57">
        <f>AK101*AM101</f>
        <v>1875000</v>
      </c>
      <c r="AO101" s="57"/>
      <c r="AP101" s="57">
        <f>AO91</f>
        <v>25</v>
      </c>
      <c r="AQ101" s="57" t="s">
        <v>98</v>
      </c>
      <c r="AR101" s="57">
        <v>75000</v>
      </c>
      <c r="AS101" s="57">
        <f>AP101*AR101</f>
        <v>1875000</v>
      </c>
      <c r="AT101" s="57"/>
      <c r="AU101" s="57">
        <f>AT91</f>
        <v>25</v>
      </c>
      <c r="AV101" s="57" t="s">
        <v>98</v>
      </c>
      <c r="AW101" s="57">
        <v>75000</v>
      </c>
      <c r="AX101" s="57">
        <f>AU101*AW101</f>
        <v>1875000</v>
      </c>
      <c r="AY101" s="57"/>
      <c r="AZ101" s="57">
        <f>AY91</f>
        <v>25</v>
      </c>
      <c r="BA101" s="57" t="s">
        <v>98</v>
      </c>
      <c r="BB101" s="57">
        <v>75000</v>
      </c>
      <c r="BC101" s="57">
        <f>AZ101*BB101</f>
        <v>1875000</v>
      </c>
      <c r="BD101" s="57"/>
      <c r="BE101" s="57">
        <f>BD91</f>
        <v>25</v>
      </c>
      <c r="BF101" s="57" t="s">
        <v>98</v>
      </c>
      <c r="BG101" s="57">
        <v>75000</v>
      </c>
      <c r="BH101" s="57">
        <f>BE101*BG101</f>
        <v>1875000</v>
      </c>
      <c r="BI101" s="57"/>
      <c r="BJ101" s="57">
        <f>BI91</f>
        <v>25</v>
      </c>
      <c r="BK101" s="57" t="s">
        <v>98</v>
      </c>
      <c r="BL101" s="57">
        <v>75000</v>
      </c>
      <c r="BM101" s="57">
        <f>BJ101*BL101</f>
        <v>1875000</v>
      </c>
      <c r="BO101" s="67"/>
      <c r="BP101" s="67"/>
    </row>
    <row r="102" spans="1:84" ht="15" customHeight="1" x14ac:dyDescent="0.3">
      <c r="A102" s="57"/>
      <c r="B102" s="57"/>
      <c r="C102" s="57"/>
      <c r="D102" s="57" t="s">
        <v>82</v>
      </c>
      <c r="E102" s="57" t="s">
        <v>30</v>
      </c>
      <c r="F102" s="57"/>
      <c r="G102" s="57">
        <f>F91</f>
        <v>25</v>
      </c>
      <c r="H102" s="57" t="s">
        <v>95</v>
      </c>
      <c r="I102" s="57">
        <v>50000</v>
      </c>
      <c r="J102" s="57">
        <f>G102*I102</f>
        <v>1250000</v>
      </c>
      <c r="K102" s="57"/>
      <c r="L102" s="57">
        <f>K91</f>
        <v>25</v>
      </c>
      <c r="M102" s="57" t="s">
        <v>95</v>
      </c>
      <c r="N102" s="57">
        <v>50000</v>
      </c>
      <c r="O102" s="57">
        <f>L102*N102</f>
        <v>1250000</v>
      </c>
      <c r="P102" s="57"/>
      <c r="Q102" s="57">
        <f>P91</f>
        <v>25</v>
      </c>
      <c r="R102" s="57" t="s">
        <v>95</v>
      </c>
      <c r="S102" s="57">
        <v>50000</v>
      </c>
      <c r="T102" s="57">
        <f>Q102*S102</f>
        <v>1250000</v>
      </c>
      <c r="U102" s="57"/>
      <c r="V102" s="57">
        <f>U91</f>
        <v>25</v>
      </c>
      <c r="W102" s="57" t="s">
        <v>95</v>
      </c>
      <c r="X102" s="57">
        <v>50000</v>
      </c>
      <c r="Y102" s="57">
        <f>V102*X102</f>
        <v>1250000</v>
      </c>
      <c r="Z102" s="57"/>
      <c r="AA102" s="57">
        <f>Z91</f>
        <v>25</v>
      </c>
      <c r="AB102" s="57" t="s">
        <v>95</v>
      </c>
      <c r="AC102" s="57">
        <v>50000</v>
      </c>
      <c r="AD102" s="57">
        <f>AA102*AC102</f>
        <v>1250000</v>
      </c>
      <c r="AE102" s="57"/>
      <c r="AF102" s="57">
        <f>AE91</f>
        <v>25</v>
      </c>
      <c r="AG102" s="57" t="s">
        <v>95</v>
      </c>
      <c r="AH102" s="57">
        <v>50000</v>
      </c>
      <c r="AI102" s="57">
        <f>AF102*AH102</f>
        <v>1250000</v>
      </c>
      <c r="AJ102" s="57"/>
      <c r="AK102" s="57">
        <f>AJ91</f>
        <v>25</v>
      </c>
      <c r="AL102" s="57" t="s">
        <v>95</v>
      </c>
      <c r="AM102" s="57">
        <v>50000</v>
      </c>
      <c r="AN102" s="57">
        <f>AK102*AM102</f>
        <v>1250000</v>
      </c>
      <c r="AO102" s="57"/>
      <c r="AP102" s="57">
        <f>AO91</f>
        <v>25</v>
      </c>
      <c r="AQ102" s="57" t="s">
        <v>95</v>
      </c>
      <c r="AR102" s="57">
        <v>50000</v>
      </c>
      <c r="AS102" s="57">
        <f>AP102*AR102</f>
        <v>1250000</v>
      </c>
      <c r="AT102" s="57"/>
      <c r="AU102" s="57">
        <f>AT91</f>
        <v>25</v>
      </c>
      <c r="AV102" s="57" t="s">
        <v>95</v>
      </c>
      <c r="AW102" s="57">
        <v>50000</v>
      </c>
      <c r="AX102" s="57">
        <f>AU102*AW102</f>
        <v>1250000</v>
      </c>
      <c r="AY102" s="57"/>
      <c r="AZ102" s="57">
        <f>AY91</f>
        <v>25</v>
      </c>
      <c r="BA102" s="57" t="s">
        <v>95</v>
      </c>
      <c r="BB102" s="57">
        <v>50000</v>
      </c>
      <c r="BC102" s="57">
        <f>AZ102*BB102</f>
        <v>1250000</v>
      </c>
      <c r="BD102" s="57"/>
      <c r="BE102" s="57">
        <f>BD91</f>
        <v>25</v>
      </c>
      <c r="BF102" s="57" t="s">
        <v>95</v>
      </c>
      <c r="BG102" s="57">
        <v>50000</v>
      </c>
      <c r="BH102" s="57">
        <f>BE102*BG102</f>
        <v>1250000</v>
      </c>
      <c r="BI102" s="57"/>
      <c r="BJ102" s="57">
        <f>BI91</f>
        <v>25</v>
      </c>
      <c r="BK102" s="57" t="s">
        <v>95</v>
      </c>
      <c r="BL102" s="57">
        <v>50000</v>
      </c>
      <c r="BM102" s="57">
        <f>BJ102*BL102</f>
        <v>1250000</v>
      </c>
      <c r="BO102" s="67"/>
      <c r="BP102" s="67"/>
    </row>
    <row r="103" spans="1:84" ht="15" customHeight="1" x14ac:dyDescent="0.3">
      <c r="A103" s="57"/>
      <c r="B103" s="57"/>
      <c r="C103" s="57"/>
      <c r="D103" s="57" t="s">
        <v>82</v>
      </c>
      <c r="E103" s="57" t="s">
        <v>31</v>
      </c>
      <c r="F103" s="57"/>
      <c r="G103" s="57">
        <f>G91</f>
        <v>1</v>
      </c>
      <c r="H103" s="57" t="s">
        <v>94</v>
      </c>
      <c r="I103" s="57">
        <v>600000</v>
      </c>
      <c r="J103" s="57">
        <f>G103*I103</f>
        <v>600000</v>
      </c>
      <c r="K103" s="57"/>
      <c r="L103" s="57">
        <f>L91</f>
        <v>1</v>
      </c>
      <c r="M103" s="57" t="s">
        <v>94</v>
      </c>
      <c r="N103" s="57">
        <v>600000</v>
      </c>
      <c r="O103" s="57">
        <f>L103*N103</f>
        <v>600000</v>
      </c>
      <c r="P103" s="57"/>
      <c r="Q103" s="57">
        <f>Q91</f>
        <v>1</v>
      </c>
      <c r="R103" s="57" t="s">
        <v>94</v>
      </c>
      <c r="S103" s="57">
        <v>600000</v>
      </c>
      <c r="T103" s="57">
        <f>Q103*S103</f>
        <v>600000</v>
      </c>
      <c r="U103" s="57"/>
      <c r="V103" s="57">
        <f>V91</f>
        <v>1</v>
      </c>
      <c r="W103" s="57" t="s">
        <v>94</v>
      </c>
      <c r="X103" s="57">
        <v>600000</v>
      </c>
      <c r="Y103" s="57">
        <f>V103*X103</f>
        <v>600000</v>
      </c>
      <c r="Z103" s="57"/>
      <c r="AA103" s="57">
        <f>AA91</f>
        <v>1</v>
      </c>
      <c r="AB103" s="57" t="s">
        <v>94</v>
      </c>
      <c r="AC103" s="57">
        <v>600000</v>
      </c>
      <c r="AD103" s="57">
        <f>AA103*AC103</f>
        <v>600000</v>
      </c>
      <c r="AE103" s="57"/>
      <c r="AF103" s="57">
        <f>AF91</f>
        <v>1</v>
      </c>
      <c r="AG103" s="57" t="s">
        <v>94</v>
      </c>
      <c r="AH103" s="57">
        <v>600000</v>
      </c>
      <c r="AI103" s="57">
        <f>AF103*AH103</f>
        <v>600000</v>
      </c>
      <c r="AJ103" s="57"/>
      <c r="AK103" s="57">
        <f>AK91</f>
        <v>1</v>
      </c>
      <c r="AL103" s="57" t="s">
        <v>94</v>
      </c>
      <c r="AM103" s="57">
        <v>600000</v>
      </c>
      <c r="AN103" s="57">
        <f>AK103*AM103</f>
        <v>600000</v>
      </c>
      <c r="AO103" s="57"/>
      <c r="AP103" s="57">
        <f>AP91</f>
        <v>1</v>
      </c>
      <c r="AQ103" s="57" t="s">
        <v>94</v>
      </c>
      <c r="AR103" s="57">
        <v>600000</v>
      </c>
      <c r="AS103" s="57">
        <f>AP103*AR103</f>
        <v>600000</v>
      </c>
      <c r="AT103" s="57"/>
      <c r="AU103" s="57">
        <f>AU91</f>
        <v>1</v>
      </c>
      <c r="AV103" s="57" t="s">
        <v>94</v>
      </c>
      <c r="AW103" s="57">
        <v>600000</v>
      </c>
      <c r="AX103" s="57">
        <f>AU103*AW103</f>
        <v>600000</v>
      </c>
      <c r="AY103" s="57"/>
      <c r="AZ103" s="57">
        <f>AZ91</f>
        <v>1</v>
      </c>
      <c r="BA103" s="57" t="s">
        <v>94</v>
      </c>
      <c r="BB103" s="57">
        <v>600000</v>
      </c>
      <c r="BC103" s="57">
        <f>AZ103*BB103</f>
        <v>600000</v>
      </c>
      <c r="BD103" s="57"/>
      <c r="BE103" s="57">
        <f>BE91</f>
        <v>1</v>
      </c>
      <c r="BF103" s="57" t="s">
        <v>94</v>
      </c>
      <c r="BG103" s="57">
        <v>600000</v>
      </c>
      <c r="BH103" s="57">
        <f>BE103*BG103</f>
        <v>600000</v>
      </c>
      <c r="BI103" s="57"/>
      <c r="BJ103" s="57">
        <f>BJ91</f>
        <v>1</v>
      </c>
      <c r="BK103" s="57" t="s">
        <v>94</v>
      </c>
      <c r="BL103" s="57">
        <v>600000</v>
      </c>
      <c r="BM103" s="57">
        <f>BJ103*BL103</f>
        <v>600000</v>
      </c>
      <c r="BO103" s="67"/>
      <c r="BP103" s="67"/>
    </row>
    <row r="104" spans="1:84" s="47" customFormat="1" ht="15" customHeight="1" x14ac:dyDescent="0.3">
      <c r="A104" s="56" t="s">
        <v>83</v>
      </c>
      <c r="B104" s="56" t="s">
        <v>83</v>
      </c>
      <c r="C104" s="56" t="s">
        <v>87</v>
      </c>
      <c r="D104" s="56" t="s">
        <v>105</v>
      </c>
      <c r="E104" s="56" t="s">
        <v>38</v>
      </c>
      <c r="F104" s="56">
        <f>G104*25</f>
        <v>25</v>
      </c>
      <c r="G104" s="56">
        <v>1</v>
      </c>
      <c r="H104" s="56" t="s">
        <v>91</v>
      </c>
      <c r="I104" s="56">
        <v>0</v>
      </c>
      <c r="J104" s="56">
        <f>J105+J112</f>
        <v>18522500</v>
      </c>
      <c r="K104" s="56">
        <f>L104*25</f>
        <v>25</v>
      </c>
      <c r="L104" s="56">
        <v>1</v>
      </c>
      <c r="M104" s="56" t="s">
        <v>91</v>
      </c>
      <c r="N104" s="56">
        <v>0</v>
      </c>
      <c r="O104" s="56">
        <f>O105+O112</f>
        <v>18522500</v>
      </c>
      <c r="P104" s="56">
        <f>Q104*25</f>
        <v>50</v>
      </c>
      <c r="Q104" s="56">
        <v>2</v>
      </c>
      <c r="R104" s="56" t="s">
        <v>91</v>
      </c>
      <c r="S104" s="56">
        <v>0</v>
      </c>
      <c r="T104" s="56">
        <f>T105+T112</f>
        <v>37045000</v>
      </c>
      <c r="U104" s="56">
        <f>V104*25</f>
        <v>50</v>
      </c>
      <c r="V104" s="56">
        <v>2</v>
      </c>
      <c r="W104" s="56" t="s">
        <v>91</v>
      </c>
      <c r="X104" s="56">
        <v>0</v>
      </c>
      <c r="Y104" s="56">
        <f>Y105+Y112</f>
        <v>37045000</v>
      </c>
      <c r="Z104" s="56">
        <f>AA104*25</f>
        <v>50</v>
      </c>
      <c r="AA104" s="56">
        <v>2</v>
      </c>
      <c r="AB104" s="56" t="s">
        <v>91</v>
      </c>
      <c r="AC104" s="56">
        <v>0</v>
      </c>
      <c r="AD104" s="56">
        <f>AD105+AD112</f>
        <v>37045000</v>
      </c>
      <c r="AE104" s="56">
        <f>AF104*25</f>
        <v>50</v>
      </c>
      <c r="AF104" s="56">
        <v>2</v>
      </c>
      <c r="AG104" s="56" t="s">
        <v>91</v>
      </c>
      <c r="AH104" s="56">
        <v>0</v>
      </c>
      <c r="AI104" s="56">
        <f>AI105+AI112</f>
        <v>37045000</v>
      </c>
      <c r="AJ104" s="56">
        <f>AK104*25</f>
        <v>50</v>
      </c>
      <c r="AK104" s="56">
        <v>2</v>
      </c>
      <c r="AL104" s="56" t="s">
        <v>91</v>
      </c>
      <c r="AM104" s="56">
        <v>0</v>
      </c>
      <c r="AN104" s="56">
        <f>AN105+AN112</f>
        <v>37045000</v>
      </c>
      <c r="AO104" s="56">
        <f>AP104*25</f>
        <v>50</v>
      </c>
      <c r="AP104" s="56">
        <v>2</v>
      </c>
      <c r="AQ104" s="56" t="s">
        <v>91</v>
      </c>
      <c r="AR104" s="56">
        <v>0</v>
      </c>
      <c r="AS104" s="56">
        <f>AS105+AS112</f>
        <v>37045000</v>
      </c>
      <c r="AT104" s="56">
        <f>AU104*25</f>
        <v>50</v>
      </c>
      <c r="AU104" s="56">
        <v>2</v>
      </c>
      <c r="AV104" s="56" t="s">
        <v>91</v>
      </c>
      <c r="AW104" s="56">
        <v>0</v>
      </c>
      <c r="AX104" s="56">
        <f>AX105+AX112</f>
        <v>37045000</v>
      </c>
      <c r="AY104" s="56">
        <f>AZ104*25</f>
        <v>50</v>
      </c>
      <c r="AZ104" s="56">
        <v>2</v>
      </c>
      <c r="BA104" s="56" t="s">
        <v>91</v>
      </c>
      <c r="BB104" s="56">
        <v>0</v>
      </c>
      <c r="BC104" s="56">
        <f>BC105+BC112</f>
        <v>37045000</v>
      </c>
      <c r="BD104" s="56">
        <f>BE104*25</f>
        <v>25</v>
      </c>
      <c r="BE104" s="56">
        <v>1</v>
      </c>
      <c r="BF104" s="56" t="s">
        <v>91</v>
      </c>
      <c r="BG104" s="56">
        <v>0</v>
      </c>
      <c r="BH104" s="56">
        <f>BH105+BH112</f>
        <v>18522500</v>
      </c>
      <c r="BI104" s="56">
        <f>BJ104*25</f>
        <v>25</v>
      </c>
      <c r="BJ104" s="56">
        <v>1</v>
      </c>
      <c r="BK104" s="56" t="s">
        <v>91</v>
      </c>
      <c r="BL104" s="56">
        <v>0</v>
      </c>
      <c r="BM104" s="56">
        <f>BM105+BM112</f>
        <v>18522500</v>
      </c>
      <c r="BN104" s="51"/>
      <c r="BO104" s="66"/>
      <c r="BP104" s="66"/>
      <c r="BQ104" s="50">
        <f>+F104+K104+P104+U104+Z104+AE104+AJ104+AO104+AT104+AY104+BD104+BI104</f>
        <v>500</v>
      </c>
      <c r="BR104" s="50">
        <f>+G104+L104+Q104+V104+AA104+AF104+AK104+AP104+AU104+AZ104+BE104+BJ104</f>
        <v>20</v>
      </c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</row>
    <row r="105" spans="1:84" ht="15" customHeight="1" x14ac:dyDescent="0.3">
      <c r="A105" s="57"/>
      <c r="B105" s="57"/>
      <c r="C105" s="57"/>
      <c r="D105" s="57" t="s">
        <v>92</v>
      </c>
      <c r="E105" s="57" t="s">
        <v>19</v>
      </c>
      <c r="F105" s="57"/>
      <c r="G105" s="57">
        <v>0</v>
      </c>
      <c r="H105" s="57" t="s">
        <v>82</v>
      </c>
      <c r="I105" s="57">
        <v>0</v>
      </c>
      <c r="J105" s="57">
        <f>SUM(J106:J111)</f>
        <v>9697500</v>
      </c>
      <c r="K105" s="57"/>
      <c r="L105" s="57">
        <v>0</v>
      </c>
      <c r="M105" s="57" t="s">
        <v>82</v>
      </c>
      <c r="N105" s="57">
        <v>0</v>
      </c>
      <c r="O105" s="57">
        <f>SUM(O106:O111)</f>
        <v>9697500</v>
      </c>
      <c r="P105" s="57"/>
      <c r="Q105" s="57">
        <v>0</v>
      </c>
      <c r="R105" s="57" t="s">
        <v>82</v>
      </c>
      <c r="S105" s="57">
        <v>0</v>
      </c>
      <c r="T105" s="57">
        <f>SUM(T106:T111)</f>
        <v>19395000</v>
      </c>
      <c r="U105" s="57"/>
      <c r="V105" s="57">
        <v>0</v>
      </c>
      <c r="W105" s="57" t="s">
        <v>82</v>
      </c>
      <c r="X105" s="57">
        <v>0</v>
      </c>
      <c r="Y105" s="57">
        <f>SUM(Y106:Y111)</f>
        <v>19395000</v>
      </c>
      <c r="Z105" s="57"/>
      <c r="AA105" s="57">
        <v>0</v>
      </c>
      <c r="AB105" s="57" t="s">
        <v>82</v>
      </c>
      <c r="AC105" s="57">
        <v>0</v>
      </c>
      <c r="AD105" s="57">
        <f>SUM(AD106:AD111)</f>
        <v>19395000</v>
      </c>
      <c r="AE105" s="57"/>
      <c r="AF105" s="57">
        <v>0</v>
      </c>
      <c r="AG105" s="57" t="s">
        <v>82</v>
      </c>
      <c r="AH105" s="57">
        <v>0</v>
      </c>
      <c r="AI105" s="57">
        <f>SUM(AI106:AI111)</f>
        <v>19395000</v>
      </c>
      <c r="AJ105" s="57"/>
      <c r="AK105" s="57">
        <v>0</v>
      </c>
      <c r="AL105" s="57" t="s">
        <v>82</v>
      </c>
      <c r="AM105" s="57">
        <v>0</v>
      </c>
      <c r="AN105" s="57">
        <f>SUM(AN106:AN111)</f>
        <v>19395000</v>
      </c>
      <c r="AO105" s="57"/>
      <c r="AP105" s="57">
        <v>0</v>
      </c>
      <c r="AQ105" s="57" t="s">
        <v>82</v>
      </c>
      <c r="AR105" s="57">
        <v>0</v>
      </c>
      <c r="AS105" s="57">
        <f>SUM(AS106:AS111)</f>
        <v>19395000</v>
      </c>
      <c r="AT105" s="57"/>
      <c r="AU105" s="57">
        <v>0</v>
      </c>
      <c r="AV105" s="57" t="s">
        <v>82</v>
      </c>
      <c r="AW105" s="57">
        <v>0</v>
      </c>
      <c r="AX105" s="57">
        <f>SUM(AX106:AX111)</f>
        <v>19395000</v>
      </c>
      <c r="AY105" s="57"/>
      <c r="AZ105" s="57">
        <v>0</v>
      </c>
      <c r="BA105" s="57" t="s">
        <v>82</v>
      </c>
      <c r="BB105" s="57">
        <v>0</v>
      </c>
      <c r="BC105" s="57">
        <f>SUM(BC106:BC111)</f>
        <v>19395000</v>
      </c>
      <c r="BD105" s="57"/>
      <c r="BE105" s="57">
        <v>0</v>
      </c>
      <c r="BF105" s="57" t="s">
        <v>82</v>
      </c>
      <c r="BG105" s="57">
        <v>0</v>
      </c>
      <c r="BH105" s="57">
        <f>SUM(BH106:BH111)</f>
        <v>9697500</v>
      </c>
      <c r="BI105" s="57"/>
      <c r="BJ105" s="57">
        <v>0</v>
      </c>
      <c r="BK105" s="57" t="s">
        <v>82</v>
      </c>
      <c r="BL105" s="57">
        <v>0</v>
      </c>
      <c r="BM105" s="57">
        <f>SUM(BM106:BM111)</f>
        <v>9697500</v>
      </c>
      <c r="BO105" s="67"/>
      <c r="BP105" s="67"/>
    </row>
    <row r="106" spans="1:84" ht="15" customHeight="1" x14ac:dyDescent="0.3">
      <c r="A106" s="57"/>
      <c r="B106" s="57"/>
      <c r="C106" s="57"/>
      <c r="D106" s="57" t="s">
        <v>82</v>
      </c>
      <c r="E106" s="57" t="s">
        <v>20</v>
      </c>
      <c r="F106" s="57"/>
      <c r="G106" s="57">
        <f>11*G104</f>
        <v>11</v>
      </c>
      <c r="H106" s="57" t="s">
        <v>93</v>
      </c>
      <c r="I106" s="57">
        <v>150000</v>
      </c>
      <c r="J106" s="57">
        <f t="shared" ref="J106:J111" si="84">G106*I106</f>
        <v>1650000</v>
      </c>
      <c r="K106" s="57"/>
      <c r="L106" s="57">
        <f>11*L104</f>
        <v>11</v>
      </c>
      <c r="M106" s="57" t="s">
        <v>93</v>
      </c>
      <c r="N106" s="57">
        <v>150000</v>
      </c>
      <c r="O106" s="57">
        <f t="shared" ref="O106:O111" si="85">L106*N106</f>
        <v>1650000</v>
      </c>
      <c r="P106" s="57"/>
      <c r="Q106" s="57">
        <f>11*Q104</f>
        <v>22</v>
      </c>
      <c r="R106" s="57" t="s">
        <v>93</v>
      </c>
      <c r="S106" s="57">
        <v>150000</v>
      </c>
      <c r="T106" s="57">
        <f t="shared" ref="T106:T111" si="86">Q106*S106</f>
        <v>3300000</v>
      </c>
      <c r="U106" s="57"/>
      <c r="V106" s="57">
        <f>11*V104</f>
        <v>22</v>
      </c>
      <c r="W106" s="57" t="s">
        <v>93</v>
      </c>
      <c r="X106" s="57">
        <v>150000</v>
      </c>
      <c r="Y106" s="57">
        <f t="shared" ref="Y106:Y111" si="87">V106*X106</f>
        <v>3300000</v>
      </c>
      <c r="Z106" s="57"/>
      <c r="AA106" s="57">
        <f>11*AA104</f>
        <v>22</v>
      </c>
      <c r="AB106" s="57" t="s">
        <v>93</v>
      </c>
      <c r="AC106" s="57">
        <v>150000</v>
      </c>
      <c r="AD106" s="57">
        <f t="shared" ref="AD106:AD111" si="88">AA106*AC106</f>
        <v>3300000</v>
      </c>
      <c r="AE106" s="57"/>
      <c r="AF106" s="57">
        <f>11*AF104</f>
        <v>22</v>
      </c>
      <c r="AG106" s="57" t="s">
        <v>93</v>
      </c>
      <c r="AH106" s="57">
        <v>150000</v>
      </c>
      <c r="AI106" s="57">
        <f t="shared" ref="AI106:AI111" si="89">AF106*AH106</f>
        <v>3300000</v>
      </c>
      <c r="AJ106" s="57"/>
      <c r="AK106" s="57">
        <f>11*AK104</f>
        <v>22</v>
      </c>
      <c r="AL106" s="57" t="s">
        <v>93</v>
      </c>
      <c r="AM106" s="57">
        <v>150000</v>
      </c>
      <c r="AN106" s="57">
        <f t="shared" ref="AN106:AN111" si="90">AK106*AM106</f>
        <v>3300000</v>
      </c>
      <c r="AO106" s="57"/>
      <c r="AP106" s="57">
        <f>11*AP104</f>
        <v>22</v>
      </c>
      <c r="AQ106" s="57" t="s">
        <v>93</v>
      </c>
      <c r="AR106" s="57">
        <v>150000</v>
      </c>
      <c r="AS106" s="57">
        <f t="shared" ref="AS106:AS111" si="91">AP106*AR106</f>
        <v>3300000</v>
      </c>
      <c r="AT106" s="57"/>
      <c r="AU106" s="57">
        <f>11*AU104</f>
        <v>22</v>
      </c>
      <c r="AV106" s="57" t="s">
        <v>93</v>
      </c>
      <c r="AW106" s="57">
        <v>150000</v>
      </c>
      <c r="AX106" s="57">
        <f t="shared" ref="AX106:AX111" si="92">AU106*AW106</f>
        <v>3300000</v>
      </c>
      <c r="AY106" s="57"/>
      <c r="AZ106" s="57">
        <f>11*AZ104</f>
        <v>22</v>
      </c>
      <c r="BA106" s="57" t="s">
        <v>93</v>
      </c>
      <c r="BB106" s="57">
        <v>150000</v>
      </c>
      <c r="BC106" s="57">
        <f t="shared" ref="BC106:BC111" si="93">AZ106*BB106</f>
        <v>3300000</v>
      </c>
      <c r="BD106" s="57"/>
      <c r="BE106" s="57">
        <f>11*BE104</f>
        <v>11</v>
      </c>
      <c r="BF106" s="57" t="s">
        <v>93</v>
      </c>
      <c r="BG106" s="57">
        <v>150000</v>
      </c>
      <c r="BH106" s="57">
        <f t="shared" ref="BH106:BH111" si="94">BE106*BG106</f>
        <v>1650000</v>
      </c>
      <c r="BI106" s="57"/>
      <c r="BJ106" s="57">
        <f>11*BJ104</f>
        <v>11</v>
      </c>
      <c r="BK106" s="57" t="s">
        <v>93</v>
      </c>
      <c r="BL106" s="57">
        <v>150000</v>
      </c>
      <c r="BM106" s="57">
        <f t="shared" ref="BM106:BM111" si="95">BJ106*BL106</f>
        <v>1650000</v>
      </c>
      <c r="BO106" s="67"/>
      <c r="BP106" s="67"/>
    </row>
    <row r="107" spans="1:84" ht="15" customHeight="1" x14ac:dyDescent="0.3">
      <c r="A107" s="57"/>
      <c r="B107" s="57"/>
      <c r="C107" s="57"/>
      <c r="D107" s="57" t="s">
        <v>82</v>
      </c>
      <c r="E107" s="57" t="s">
        <v>21</v>
      </c>
      <c r="F107" s="57"/>
      <c r="G107" s="57">
        <f>21*2*G104</f>
        <v>42</v>
      </c>
      <c r="H107" s="57" t="s">
        <v>93</v>
      </c>
      <c r="I107" s="57">
        <v>150000</v>
      </c>
      <c r="J107" s="57">
        <f t="shared" si="84"/>
        <v>6300000</v>
      </c>
      <c r="K107" s="57"/>
      <c r="L107" s="57">
        <f>21*2*L104</f>
        <v>42</v>
      </c>
      <c r="M107" s="57" t="s">
        <v>93</v>
      </c>
      <c r="N107" s="57">
        <v>150000</v>
      </c>
      <c r="O107" s="57">
        <f t="shared" si="85"/>
        <v>6300000</v>
      </c>
      <c r="P107" s="57"/>
      <c r="Q107" s="57">
        <f>21*2*Q104</f>
        <v>84</v>
      </c>
      <c r="R107" s="57" t="s">
        <v>93</v>
      </c>
      <c r="S107" s="57">
        <v>150000</v>
      </c>
      <c r="T107" s="57">
        <f t="shared" si="86"/>
        <v>12600000</v>
      </c>
      <c r="U107" s="57"/>
      <c r="V107" s="57">
        <f>21*2*V104</f>
        <v>84</v>
      </c>
      <c r="W107" s="57" t="s">
        <v>93</v>
      </c>
      <c r="X107" s="57">
        <v>150000</v>
      </c>
      <c r="Y107" s="57">
        <f t="shared" si="87"/>
        <v>12600000</v>
      </c>
      <c r="Z107" s="57"/>
      <c r="AA107" s="57">
        <f>21*2*AA104</f>
        <v>84</v>
      </c>
      <c r="AB107" s="57" t="s">
        <v>93</v>
      </c>
      <c r="AC107" s="57">
        <v>150000</v>
      </c>
      <c r="AD107" s="57">
        <f t="shared" si="88"/>
        <v>12600000</v>
      </c>
      <c r="AE107" s="57"/>
      <c r="AF107" s="57">
        <f>21*2*AF104</f>
        <v>84</v>
      </c>
      <c r="AG107" s="57" t="s">
        <v>93</v>
      </c>
      <c r="AH107" s="57">
        <v>150000</v>
      </c>
      <c r="AI107" s="57">
        <f t="shared" si="89"/>
        <v>12600000</v>
      </c>
      <c r="AJ107" s="57"/>
      <c r="AK107" s="57">
        <f>21*2*AK104</f>
        <v>84</v>
      </c>
      <c r="AL107" s="57" t="s">
        <v>93</v>
      </c>
      <c r="AM107" s="57">
        <v>150000</v>
      </c>
      <c r="AN107" s="57">
        <f t="shared" si="90"/>
        <v>12600000</v>
      </c>
      <c r="AO107" s="57"/>
      <c r="AP107" s="57">
        <f>21*2*AP104</f>
        <v>84</v>
      </c>
      <c r="AQ107" s="57" t="s">
        <v>93</v>
      </c>
      <c r="AR107" s="57">
        <v>150000</v>
      </c>
      <c r="AS107" s="57">
        <f t="shared" si="91"/>
        <v>12600000</v>
      </c>
      <c r="AT107" s="57"/>
      <c r="AU107" s="57">
        <f>21*2*AU104</f>
        <v>84</v>
      </c>
      <c r="AV107" s="57" t="s">
        <v>93</v>
      </c>
      <c r="AW107" s="57">
        <v>150000</v>
      </c>
      <c r="AX107" s="57">
        <f t="shared" si="92"/>
        <v>12600000</v>
      </c>
      <c r="AY107" s="57"/>
      <c r="AZ107" s="57">
        <f>21*2*AZ104</f>
        <v>84</v>
      </c>
      <c r="BA107" s="57" t="s">
        <v>93</v>
      </c>
      <c r="BB107" s="57">
        <v>150000</v>
      </c>
      <c r="BC107" s="57">
        <f t="shared" si="93"/>
        <v>12600000</v>
      </c>
      <c r="BD107" s="57"/>
      <c r="BE107" s="57">
        <f>21*2*BE104</f>
        <v>42</v>
      </c>
      <c r="BF107" s="57" t="s">
        <v>93</v>
      </c>
      <c r="BG107" s="57">
        <v>150000</v>
      </c>
      <c r="BH107" s="57">
        <f t="shared" si="94"/>
        <v>6300000</v>
      </c>
      <c r="BI107" s="57"/>
      <c r="BJ107" s="57">
        <f>21*2*BJ104</f>
        <v>42</v>
      </c>
      <c r="BK107" s="57" t="s">
        <v>93</v>
      </c>
      <c r="BL107" s="57">
        <v>150000</v>
      </c>
      <c r="BM107" s="57">
        <f t="shared" si="95"/>
        <v>6300000</v>
      </c>
      <c r="BO107" s="67"/>
      <c r="BP107" s="67"/>
    </row>
    <row r="108" spans="1:84" ht="15" customHeight="1" x14ac:dyDescent="0.3">
      <c r="A108" s="57"/>
      <c r="B108" s="57"/>
      <c r="C108" s="57"/>
      <c r="D108" s="57" t="s">
        <v>82</v>
      </c>
      <c r="E108" s="57" t="s">
        <v>22</v>
      </c>
      <c r="F108" s="57"/>
      <c r="G108" s="57">
        <f>G104</f>
        <v>1</v>
      </c>
      <c r="H108" s="57" t="s">
        <v>94</v>
      </c>
      <c r="I108" s="57">
        <v>0</v>
      </c>
      <c r="J108" s="57">
        <f t="shared" si="84"/>
        <v>0</v>
      </c>
      <c r="K108" s="57"/>
      <c r="L108" s="57">
        <f>L104</f>
        <v>1</v>
      </c>
      <c r="M108" s="57" t="s">
        <v>94</v>
      </c>
      <c r="N108" s="57">
        <v>0</v>
      </c>
      <c r="O108" s="57">
        <f t="shared" si="85"/>
        <v>0</v>
      </c>
      <c r="P108" s="57"/>
      <c r="Q108" s="57">
        <f>Q104</f>
        <v>2</v>
      </c>
      <c r="R108" s="57" t="s">
        <v>94</v>
      </c>
      <c r="S108" s="57">
        <v>0</v>
      </c>
      <c r="T108" s="57">
        <f t="shared" si="86"/>
        <v>0</v>
      </c>
      <c r="U108" s="57"/>
      <c r="V108" s="57">
        <f>V104</f>
        <v>2</v>
      </c>
      <c r="W108" s="57" t="s">
        <v>94</v>
      </c>
      <c r="X108" s="57">
        <v>0</v>
      </c>
      <c r="Y108" s="57">
        <f t="shared" si="87"/>
        <v>0</v>
      </c>
      <c r="Z108" s="57"/>
      <c r="AA108" s="57">
        <f>AA104</f>
        <v>2</v>
      </c>
      <c r="AB108" s="57" t="s">
        <v>94</v>
      </c>
      <c r="AC108" s="57">
        <v>0</v>
      </c>
      <c r="AD108" s="57">
        <f t="shared" si="88"/>
        <v>0</v>
      </c>
      <c r="AE108" s="57"/>
      <c r="AF108" s="57">
        <f>AF104</f>
        <v>2</v>
      </c>
      <c r="AG108" s="57" t="s">
        <v>94</v>
      </c>
      <c r="AH108" s="57">
        <v>0</v>
      </c>
      <c r="AI108" s="57">
        <f t="shared" si="89"/>
        <v>0</v>
      </c>
      <c r="AJ108" s="57"/>
      <c r="AK108" s="57">
        <f>AK104</f>
        <v>2</v>
      </c>
      <c r="AL108" s="57" t="s">
        <v>94</v>
      </c>
      <c r="AM108" s="57">
        <v>0</v>
      </c>
      <c r="AN108" s="57">
        <f t="shared" si="90"/>
        <v>0</v>
      </c>
      <c r="AO108" s="57"/>
      <c r="AP108" s="57">
        <f>AP104</f>
        <v>2</v>
      </c>
      <c r="AQ108" s="57" t="s">
        <v>94</v>
      </c>
      <c r="AR108" s="57">
        <v>0</v>
      </c>
      <c r="AS108" s="57">
        <f t="shared" si="91"/>
        <v>0</v>
      </c>
      <c r="AT108" s="57"/>
      <c r="AU108" s="57">
        <f>AU104</f>
        <v>2</v>
      </c>
      <c r="AV108" s="57" t="s">
        <v>94</v>
      </c>
      <c r="AW108" s="57">
        <v>0</v>
      </c>
      <c r="AX108" s="57">
        <f t="shared" si="92"/>
        <v>0</v>
      </c>
      <c r="AY108" s="57"/>
      <c r="AZ108" s="57">
        <f>AZ104</f>
        <v>2</v>
      </c>
      <c r="BA108" s="57" t="s">
        <v>94</v>
      </c>
      <c r="BB108" s="57">
        <v>0</v>
      </c>
      <c r="BC108" s="57">
        <f t="shared" si="93"/>
        <v>0</v>
      </c>
      <c r="BD108" s="57"/>
      <c r="BE108" s="57">
        <f>BE104</f>
        <v>1</v>
      </c>
      <c r="BF108" s="57" t="s">
        <v>94</v>
      </c>
      <c r="BG108" s="57">
        <v>0</v>
      </c>
      <c r="BH108" s="57">
        <f t="shared" si="94"/>
        <v>0</v>
      </c>
      <c r="BI108" s="57"/>
      <c r="BJ108" s="57">
        <f>BJ104</f>
        <v>1</v>
      </c>
      <c r="BK108" s="57" t="s">
        <v>94</v>
      </c>
      <c r="BL108" s="57">
        <v>0</v>
      </c>
      <c r="BM108" s="57">
        <f t="shared" si="95"/>
        <v>0</v>
      </c>
      <c r="BO108" s="67"/>
      <c r="BP108" s="67"/>
    </row>
    <row r="109" spans="1:84" ht="15" customHeight="1" x14ac:dyDescent="0.3">
      <c r="A109" s="57"/>
      <c r="B109" s="57"/>
      <c r="C109" s="57"/>
      <c r="D109" s="57" t="s">
        <v>82</v>
      </c>
      <c r="E109" s="57" t="s">
        <v>23</v>
      </c>
      <c r="F109" s="57"/>
      <c r="G109" s="57">
        <f>4*G104</f>
        <v>4</v>
      </c>
      <c r="H109" s="57" t="s">
        <v>95</v>
      </c>
      <c r="I109" s="57">
        <v>190000</v>
      </c>
      <c r="J109" s="57">
        <f t="shared" si="84"/>
        <v>760000</v>
      </c>
      <c r="K109" s="57"/>
      <c r="L109" s="57">
        <f>4*L104</f>
        <v>4</v>
      </c>
      <c r="M109" s="57" t="s">
        <v>95</v>
      </c>
      <c r="N109" s="57">
        <v>190000</v>
      </c>
      <c r="O109" s="57">
        <f t="shared" si="85"/>
        <v>760000</v>
      </c>
      <c r="P109" s="57"/>
      <c r="Q109" s="57">
        <f>4*Q104</f>
        <v>8</v>
      </c>
      <c r="R109" s="57" t="s">
        <v>95</v>
      </c>
      <c r="S109" s="57">
        <v>190000</v>
      </c>
      <c r="T109" s="57">
        <f t="shared" si="86"/>
        <v>1520000</v>
      </c>
      <c r="U109" s="57"/>
      <c r="V109" s="57">
        <f>4*V104</f>
        <v>8</v>
      </c>
      <c r="W109" s="57" t="s">
        <v>95</v>
      </c>
      <c r="X109" s="57">
        <v>190000</v>
      </c>
      <c r="Y109" s="57">
        <f t="shared" si="87"/>
        <v>1520000</v>
      </c>
      <c r="Z109" s="57"/>
      <c r="AA109" s="57">
        <f>4*AA104</f>
        <v>8</v>
      </c>
      <c r="AB109" s="57" t="s">
        <v>95</v>
      </c>
      <c r="AC109" s="57">
        <v>190000</v>
      </c>
      <c r="AD109" s="57">
        <f t="shared" si="88"/>
        <v>1520000</v>
      </c>
      <c r="AE109" s="57"/>
      <c r="AF109" s="57">
        <f>4*AF104</f>
        <v>8</v>
      </c>
      <c r="AG109" s="57" t="s">
        <v>95</v>
      </c>
      <c r="AH109" s="57">
        <v>190000</v>
      </c>
      <c r="AI109" s="57">
        <f t="shared" si="89"/>
        <v>1520000</v>
      </c>
      <c r="AJ109" s="57"/>
      <c r="AK109" s="57">
        <f>4*AK104</f>
        <v>8</v>
      </c>
      <c r="AL109" s="57" t="s">
        <v>95</v>
      </c>
      <c r="AM109" s="57">
        <v>190000</v>
      </c>
      <c r="AN109" s="57">
        <f t="shared" si="90"/>
        <v>1520000</v>
      </c>
      <c r="AO109" s="57"/>
      <c r="AP109" s="57">
        <f>4*AP104</f>
        <v>8</v>
      </c>
      <c r="AQ109" s="57" t="s">
        <v>95</v>
      </c>
      <c r="AR109" s="57">
        <v>190000</v>
      </c>
      <c r="AS109" s="57">
        <f t="shared" si="91"/>
        <v>1520000</v>
      </c>
      <c r="AT109" s="57"/>
      <c r="AU109" s="57">
        <f>4*AU104</f>
        <v>8</v>
      </c>
      <c r="AV109" s="57" t="s">
        <v>95</v>
      </c>
      <c r="AW109" s="57">
        <v>190000</v>
      </c>
      <c r="AX109" s="57">
        <f t="shared" si="92"/>
        <v>1520000</v>
      </c>
      <c r="AY109" s="57"/>
      <c r="AZ109" s="57">
        <f>4*AZ104</f>
        <v>8</v>
      </c>
      <c r="BA109" s="57" t="s">
        <v>95</v>
      </c>
      <c r="BB109" s="57">
        <v>190000</v>
      </c>
      <c r="BC109" s="57">
        <f t="shared" si="93"/>
        <v>1520000</v>
      </c>
      <c r="BD109" s="57"/>
      <c r="BE109" s="57">
        <f>4*BE104</f>
        <v>4</v>
      </c>
      <c r="BF109" s="57" t="s">
        <v>95</v>
      </c>
      <c r="BG109" s="57">
        <v>190000</v>
      </c>
      <c r="BH109" s="57">
        <f t="shared" si="94"/>
        <v>760000</v>
      </c>
      <c r="BI109" s="57"/>
      <c r="BJ109" s="57">
        <f>4*BJ104</f>
        <v>4</v>
      </c>
      <c r="BK109" s="57" t="s">
        <v>95</v>
      </c>
      <c r="BL109" s="57">
        <v>190000</v>
      </c>
      <c r="BM109" s="57">
        <f t="shared" si="95"/>
        <v>760000</v>
      </c>
      <c r="BO109" s="67"/>
      <c r="BP109" s="67"/>
    </row>
    <row r="110" spans="1:84" ht="15" customHeight="1" x14ac:dyDescent="0.3">
      <c r="A110" s="57"/>
      <c r="B110" s="57"/>
      <c r="C110" s="57"/>
      <c r="D110" s="57" t="s">
        <v>82</v>
      </c>
      <c r="E110" s="57" t="s">
        <v>24</v>
      </c>
      <c r="F110" s="57"/>
      <c r="G110" s="57">
        <f>2*2*G104</f>
        <v>4</v>
      </c>
      <c r="H110" s="57" t="s">
        <v>96</v>
      </c>
      <c r="I110" s="57">
        <v>200000</v>
      </c>
      <c r="J110" s="57">
        <f t="shared" si="84"/>
        <v>800000</v>
      </c>
      <c r="K110" s="57"/>
      <c r="L110" s="57">
        <f>2*2*L104</f>
        <v>4</v>
      </c>
      <c r="M110" s="57" t="s">
        <v>96</v>
      </c>
      <c r="N110" s="57">
        <v>200000</v>
      </c>
      <c r="O110" s="57">
        <f t="shared" si="85"/>
        <v>800000</v>
      </c>
      <c r="P110" s="57"/>
      <c r="Q110" s="57">
        <f>2*2*Q104</f>
        <v>8</v>
      </c>
      <c r="R110" s="57" t="s">
        <v>96</v>
      </c>
      <c r="S110" s="57">
        <v>200000</v>
      </c>
      <c r="T110" s="57">
        <f t="shared" si="86"/>
        <v>1600000</v>
      </c>
      <c r="U110" s="57"/>
      <c r="V110" s="57">
        <f>2*2*V104</f>
        <v>8</v>
      </c>
      <c r="W110" s="57" t="s">
        <v>96</v>
      </c>
      <c r="X110" s="57">
        <v>200000</v>
      </c>
      <c r="Y110" s="57">
        <f t="shared" si="87"/>
        <v>1600000</v>
      </c>
      <c r="Z110" s="57"/>
      <c r="AA110" s="57">
        <f>2*2*AA104</f>
        <v>8</v>
      </c>
      <c r="AB110" s="57" t="s">
        <v>96</v>
      </c>
      <c r="AC110" s="57">
        <v>200000</v>
      </c>
      <c r="AD110" s="57">
        <f t="shared" si="88"/>
        <v>1600000</v>
      </c>
      <c r="AE110" s="57"/>
      <c r="AF110" s="57">
        <f>2*2*AF104</f>
        <v>8</v>
      </c>
      <c r="AG110" s="57" t="s">
        <v>96</v>
      </c>
      <c r="AH110" s="57">
        <v>200000</v>
      </c>
      <c r="AI110" s="57">
        <f t="shared" si="89"/>
        <v>1600000</v>
      </c>
      <c r="AJ110" s="57"/>
      <c r="AK110" s="57">
        <f>2*2*AK104</f>
        <v>8</v>
      </c>
      <c r="AL110" s="57" t="s">
        <v>96</v>
      </c>
      <c r="AM110" s="57">
        <v>200000</v>
      </c>
      <c r="AN110" s="57">
        <f t="shared" si="90"/>
        <v>1600000</v>
      </c>
      <c r="AO110" s="57"/>
      <c r="AP110" s="57">
        <f>2*2*AP104</f>
        <v>8</v>
      </c>
      <c r="AQ110" s="57" t="s">
        <v>96</v>
      </c>
      <c r="AR110" s="57">
        <v>200000</v>
      </c>
      <c r="AS110" s="57">
        <f t="shared" si="91"/>
        <v>1600000</v>
      </c>
      <c r="AT110" s="57"/>
      <c r="AU110" s="57">
        <f>2*2*AU104</f>
        <v>8</v>
      </c>
      <c r="AV110" s="57" t="s">
        <v>96</v>
      </c>
      <c r="AW110" s="57">
        <v>200000</v>
      </c>
      <c r="AX110" s="57">
        <f t="shared" si="92"/>
        <v>1600000</v>
      </c>
      <c r="AY110" s="57"/>
      <c r="AZ110" s="57">
        <f>2*2*AZ104</f>
        <v>8</v>
      </c>
      <c r="BA110" s="57" t="s">
        <v>96</v>
      </c>
      <c r="BB110" s="57">
        <v>200000</v>
      </c>
      <c r="BC110" s="57">
        <f t="shared" si="93"/>
        <v>1600000</v>
      </c>
      <c r="BD110" s="57"/>
      <c r="BE110" s="57">
        <f>2*2*BE104</f>
        <v>4</v>
      </c>
      <c r="BF110" s="57" t="s">
        <v>96</v>
      </c>
      <c r="BG110" s="57">
        <v>200000</v>
      </c>
      <c r="BH110" s="57">
        <f t="shared" si="94"/>
        <v>800000</v>
      </c>
      <c r="BI110" s="57"/>
      <c r="BJ110" s="57">
        <f>2*2*BJ104</f>
        <v>4</v>
      </c>
      <c r="BK110" s="57" t="s">
        <v>96</v>
      </c>
      <c r="BL110" s="57">
        <v>200000</v>
      </c>
      <c r="BM110" s="57">
        <f t="shared" si="95"/>
        <v>800000</v>
      </c>
      <c r="BO110" s="67"/>
      <c r="BP110" s="67"/>
    </row>
    <row r="111" spans="1:84" ht="15" customHeight="1" x14ac:dyDescent="0.3">
      <c r="A111" s="57"/>
      <c r="B111" s="57"/>
      <c r="C111" s="57"/>
      <c r="D111" s="57" t="s">
        <v>82</v>
      </c>
      <c r="E111" s="57" t="s">
        <v>25</v>
      </c>
      <c r="F111" s="57"/>
      <c r="G111" s="57">
        <f>1*F104</f>
        <v>25</v>
      </c>
      <c r="H111" s="57" t="s">
        <v>95</v>
      </c>
      <c r="I111" s="57">
        <v>7500</v>
      </c>
      <c r="J111" s="57">
        <f t="shared" si="84"/>
        <v>187500</v>
      </c>
      <c r="K111" s="57"/>
      <c r="L111" s="57">
        <f>1*K104</f>
        <v>25</v>
      </c>
      <c r="M111" s="57" t="s">
        <v>95</v>
      </c>
      <c r="N111" s="57">
        <v>7500</v>
      </c>
      <c r="O111" s="57">
        <f t="shared" si="85"/>
        <v>187500</v>
      </c>
      <c r="P111" s="57"/>
      <c r="Q111" s="57">
        <f>1*P104</f>
        <v>50</v>
      </c>
      <c r="R111" s="57" t="s">
        <v>95</v>
      </c>
      <c r="S111" s="57">
        <v>7500</v>
      </c>
      <c r="T111" s="57">
        <f t="shared" si="86"/>
        <v>375000</v>
      </c>
      <c r="U111" s="57"/>
      <c r="V111" s="57">
        <f>1*U104</f>
        <v>50</v>
      </c>
      <c r="W111" s="57" t="s">
        <v>95</v>
      </c>
      <c r="X111" s="57">
        <v>7500</v>
      </c>
      <c r="Y111" s="57">
        <f t="shared" si="87"/>
        <v>375000</v>
      </c>
      <c r="Z111" s="57"/>
      <c r="AA111" s="57">
        <f>1*Z104</f>
        <v>50</v>
      </c>
      <c r="AB111" s="57" t="s">
        <v>95</v>
      </c>
      <c r="AC111" s="57">
        <v>7500</v>
      </c>
      <c r="AD111" s="57">
        <f t="shared" si="88"/>
        <v>375000</v>
      </c>
      <c r="AE111" s="57"/>
      <c r="AF111" s="57">
        <f>1*AE104</f>
        <v>50</v>
      </c>
      <c r="AG111" s="57" t="s">
        <v>95</v>
      </c>
      <c r="AH111" s="57">
        <v>7500</v>
      </c>
      <c r="AI111" s="57">
        <f t="shared" si="89"/>
        <v>375000</v>
      </c>
      <c r="AJ111" s="57"/>
      <c r="AK111" s="57">
        <f>1*AJ104</f>
        <v>50</v>
      </c>
      <c r="AL111" s="57" t="s">
        <v>95</v>
      </c>
      <c r="AM111" s="57">
        <v>7500</v>
      </c>
      <c r="AN111" s="57">
        <f t="shared" si="90"/>
        <v>375000</v>
      </c>
      <c r="AO111" s="57"/>
      <c r="AP111" s="57">
        <f>1*AO104</f>
        <v>50</v>
      </c>
      <c r="AQ111" s="57" t="s">
        <v>95</v>
      </c>
      <c r="AR111" s="57">
        <v>7500</v>
      </c>
      <c r="AS111" s="57">
        <f t="shared" si="91"/>
        <v>375000</v>
      </c>
      <c r="AT111" s="57"/>
      <c r="AU111" s="57">
        <f>1*AT104</f>
        <v>50</v>
      </c>
      <c r="AV111" s="57" t="s">
        <v>95</v>
      </c>
      <c r="AW111" s="57">
        <v>7500</v>
      </c>
      <c r="AX111" s="57">
        <f t="shared" si="92"/>
        <v>375000</v>
      </c>
      <c r="AY111" s="57"/>
      <c r="AZ111" s="57">
        <f>1*AY104</f>
        <v>50</v>
      </c>
      <c r="BA111" s="57" t="s">
        <v>95</v>
      </c>
      <c r="BB111" s="57">
        <v>7500</v>
      </c>
      <c r="BC111" s="57">
        <f t="shared" si="93"/>
        <v>375000</v>
      </c>
      <c r="BD111" s="57"/>
      <c r="BE111" s="57">
        <f>1*BD104</f>
        <v>25</v>
      </c>
      <c r="BF111" s="57" t="s">
        <v>95</v>
      </c>
      <c r="BG111" s="57">
        <v>7500</v>
      </c>
      <c r="BH111" s="57">
        <f t="shared" si="94"/>
        <v>187500</v>
      </c>
      <c r="BI111" s="57"/>
      <c r="BJ111" s="57">
        <f>1*BI104</f>
        <v>25</v>
      </c>
      <c r="BK111" s="57" t="s">
        <v>95</v>
      </c>
      <c r="BL111" s="57">
        <v>7500</v>
      </c>
      <c r="BM111" s="57">
        <f t="shared" si="95"/>
        <v>187500</v>
      </c>
      <c r="BO111" s="67"/>
      <c r="BP111" s="67"/>
    </row>
    <row r="112" spans="1:84" ht="15" customHeight="1" x14ac:dyDescent="0.3">
      <c r="A112" s="57"/>
      <c r="B112" s="57"/>
      <c r="C112" s="57"/>
      <c r="D112" s="57" t="s">
        <v>97</v>
      </c>
      <c r="E112" s="57" t="s">
        <v>26</v>
      </c>
      <c r="F112" s="57"/>
      <c r="G112" s="57">
        <v>0</v>
      </c>
      <c r="H112" s="57" t="s">
        <v>82</v>
      </c>
      <c r="I112" s="57">
        <v>0</v>
      </c>
      <c r="J112" s="57">
        <f>SUM(J113:J117)</f>
        <v>8825000</v>
      </c>
      <c r="K112" s="57"/>
      <c r="L112" s="57">
        <v>0</v>
      </c>
      <c r="M112" s="57" t="s">
        <v>82</v>
      </c>
      <c r="N112" s="57">
        <v>0</v>
      </c>
      <c r="O112" s="57">
        <f>SUM(O113:O117)</f>
        <v>8825000</v>
      </c>
      <c r="P112" s="57"/>
      <c r="Q112" s="57">
        <v>0</v>
      </c>
      <c r="R112" s="57" t="s">
        <v>82</v>
      </c>
      <c r="S112" s="57">
        <v>0</v>
      </c>
      <c r="T112" s="57">
        <f>SUM(T113:T117)</f>
        <v>17650000</v>
      </c>
      <c r="U112" s="57"/>
      <c r="V112" s="57">
        <v>0</v>
      </c>
      <c r="W112" s="57" t="s">
        <v>82</v>
      </c>
      <c r="X112" s="57">
        <v>0</v>
      </c>
      <c r="Y112" s="57">
        <f>SUM(Y113:Y117)</f>
        <v>17650000</v>
      </c>
      <c r="Z112" s="57"/>
      <c r="AA112" s="57">
        <v>0</v>
      </c>
      <c r="AB112" s="57" t="s">
        <v>82</v>
      </c>
      <c r="AC112" s="57">
        <v>0</v>
      </c>
      <c r="AD112" s="57">
        <f>SUM(AD113:AD117)</f>
        <v>17650000</v>
      </c>
      <c r="AE112" s="57"/>
      <c r="AF112" s="57">
        <v>0</v>
      </c>
      <c r="AG112" s="57" t="s">
        <v>82</v>
      </c>
      <c r="AH112" s="57">
        <v>0</v>
      </c>
      <c r="AI112" s="57">
        <f>SUM(AI113:AI117)</f>
        <v>17650000</v>
      </c>
      <c r="AJ112" s="57"/>
      <c r="AK112" s="57">
        <v>0</v>
      </c>
      <c r="AL112" s="57" t="s">
        <v>82</v>
      </c>
      <c r="AM112" s="57">
        <v>0</v>
      </c>
      <c r="AN112" s="57">
        <f>SUM(AN113:AN117)</f>
        <v>17650000</v>
      </c>
      <c r="AO112" s="57"/>
      <c r="AP112" s="57">
        <v>0</v>
      </c>
      <c r="AQ112" s="57" t="s">
        <v>82</v>
      </c>
      <c r="AR112" s="57">
        <v>0</v>
      </c>
      <c r="AS112" s="57">
        <f>SUM(AS113:AS117)</f>
        <v>17650000</v>
      </c>
      <c r="AT112" s="57"/>
      <c r="AU112" s="57">
        <v>0</v>
      </c>
      <c r="AV112" s="57" t="s">
        <v>82</v>
      </c>
      <c r="AW112" s="57">
        <v>0</v>
      </c>
      <c r="AX112" s="57">
        <f>SUM(AX113:AX117)</f>
        <v>17650000</v>
      </c>
      <c r="AY112" s="57"/>
      <c r="AZ112" s="57">
        <v>0</v>
      </c>
      <c r="BA112" s="57" t="s">
        <v>82</v>
      </c>
      <c r="BB112" s="57">
        <v>0</v>
      </c>
      <c r="BC112" s="57">
        <f>SUM(BC113:BC117)</f>
        <v>17650000</v>
      </c>
      <c r="BD112" s="57"/>
      <c r="BE112" s="57">
        <v>0</v>
      </c>
      <c r="BF112" s="57" t="s">
        <v>82</v>
      </c>
      <c r="BG112" s="57">
        <v>0</v>
      </c>
      <c r="BH112" s="57">
        <f>SUM(BH113:BH117)</f>
        <v>8825000</v>
      </c>
      <c r="BI112" s="57"/>
      <c r="BJ112" s="57">
        <v>0</v>
      </c>
      <c r="BK112" s="57" t="s">
        <v>82</v>
      </c>
      <c r="BL112" s="57">
        <v>0</v>
      </c>
      <c r="BM112" s="57">
        <f>SUM(BM113:BM117)</f>
        <v>8825000</v>
      </c>
      <c r="BO112" s="67"/>
      <c r="BP112" s="67"/>
    </row>
    <row r="113" spans="1:84" ht="15" customHeight="1" x14ac:dyDescent="0.3">
      <c r="A113" s="57"/>
      <c r="B113" s="57"/>
      <c r="C113" s="57"/>
      <c r="D113" s="57" t="s">
        <v>82</v>
      </c>
      <c r="E113" s="58" t="s">
        <v>28</v>
      </c>
      <c r="F113" s="57"/>
      <c r="G113" s="57">
        <f>F104</f>
        <v>25</v>
      </c>
      <c r="H113" s="57" t="s">
        <v>95</v>
      </c>
      <c r="I113" s="57">
        <f>20000+150000</f>
        <v>170000</v>
      </c>
      <c r="J113" s="57">
        <f>G113*I113</f>
        <v>4250000</v>
      </c>
      <c r="K113" s="57"/>
      <c r="L113" s="57">
        <f>K104</f>
        <v>25</v>
      </c>
      <c r="M113" s="57" t="s">
        <v>95</v>
      </c>
      <c r="N113" s="57">
        <f>20000+150000</f>
        <v>170000</v>
      </c>
      <c r="O113" s="57">
        <f>L113*N113</f>
        <v>4250000</v>
      </c>
      <c r="P113" s="57"/>
      <c r="Q113" s="57">
        <f>P104</f>
        <v>50</v>
      </c>
      <c r="R113" s="57" t="s">
        <v>95</v>
      </c>
      <c r="S113" s="57">
        <f>20000+150000</f>
        <v>170000</v>
      </c>
      <c r="T113" s="57">
        <f>Q113*S113</f>
        <v>8500000</v>
      </c>
      <c r="U113" s="57"/>
      <c r="V113" s="57">
        <f>U104</f>
        <v>50</v>
      </c>
      <c r="W113" s="57" t="s">
        <v>95</v>
      </c>
      <c r="X113" s="57">
        <f>20000+150000</f>
        <v>170000</v>
      </c>
      <c r="Y113" s="57">
        <f>V113*X113</f>
        <v>8500000</v>
      </c>
      <c r="Z113" s="57"/>
      <c r="AA113" s="57">
        <f>Z104</f>
        <v>50</v>
      </c>
      <c r="AB113" s="57" t="s">
        <v>95</v>
      </c>
      <c r="AC113" s="57">
        <f>20000+150000</f>
        <v>170000</v>
      </c>
      <c r="AD113" s="57">
        <f>AA113*AC113</f>
        <v>8500000</v>
      </c>
      <c r="AE113" s="57"/>
      <c r="AF113" s="57">
        <f>AE104</f>
        <v>50</v>
      </c>
      <c r="AG113" s="57" t="s">
        <v>95</v>
      </c>
      <c r="AH113" s="57">
        <f>20000+150000</f>
        <v>170000</v>
      </c>
      <c r="AI113" s="57">
        <f>AF113*AH113</f>
        <v>8500000</v>
      </c>
      <c r="AJ113" s="57"/>
      <c r="AK113" s="57">
        <f>AJ104</f>
        <v>50</v>
      </c>
      <c r="AL113" s="57" t="s">
        <v>95</v>
      </c>
      <c r="AM113" s="57">
        <f>20000+150000</f>
        <v>170000</v>
      </c>
      <c r="AN113" s="57">
        <f>AK113*AM113</f>
        <v>8500000</v>
      </c>
      <c r="AO113" s="57"/>
      <c r="AP113" s="57">
        <f>AO104</f>
        <v>50</v>
      </c>
      <c r="AQ113" s="57" t="s">
        <v>95</v>
      </c>
      <c r="AR113" s="57">
        <f>20000+150000</f>
        <v>170000</v>
      </c>
      <c r="AS113" s="57">
        <f>AP113*AR113</f>
        <v>8500000</v>
      </c>
      <c r="AT113" s="57"/>
      <c r="AU113" s="57">
        <f>AT104</f>
        <v>50</v>
      </c>
      <c r="AV113" s="57" t="s">
        <v>95</v>
      </c>
      <c r="AW113" s="57">
        <f>20000+150000</f>
        <v>170000</v>
      </c>
      <c r="AX113" s="57">
        <f>AU113*AW113</f>
        <v>8500000</v>
      </c>
      <c r="AY113" s="57"/>
      <c r="AZ113" s="57">
        <f>AY104</f>
        <v>50</v>
      </c>
      <c r="BA113" s="57" t="s">
        <v>95</v>
      </c>
      <c r="BB113" s="57">
        <f>20000+150000</f>
        <v>170000</v>
      </c>
      <c r="BC113" s="57">
        <f>AZ113*BB113</f>
        <v>8500000</v>
      </c>
      <c r="BD113" s="57"/>
      <c r="BE113" s="57">
        <f>BD104</f>
        <v>25</v>
      </c>
      <c r="BF113" s="57" t="s">
        <v>95</v>
      </c>
      <c r="BG113" s="57">
        <f>20000+150000</f>
        <v>170000</v>
      </c>
      <c r="BH113" s="57">
        <f>BE113*BG113</f>
        <v>4250000</v>
      </c>
      <c r="BI113" s="57"/>
      <c r="BJ113" s="57">
        <f>BI104</f>
        <v>25</v>
      </c>
      <c r="BK113" s="57" t="s">
        <v>95</v>
      </c>
      <c r="BL113" s="57">
        <f>20000+150000</f>
        <v>170000</v>
      </c>
      <c r="BM113" s="57">
        <f>BJ113*BL113</f>
        <v>4250000</v>
      </c>
      <c r="BO113" s="67"/>
      <c r="BP113" s="67"/>
    </row>
    <row r="114" spans="1:84" s="48" customFormat="1" ht="15" customHeight="1" x14ac:dyDescent="0.3">
      <c r="A114" s="58"/>
      <c r="B114" s="58"/>
      <c r="C114" s="58"/>
      <c r="D114" s="58"/>
      <c r="E114" s="57" t="s">
        <v>27</v>
      </c>
      <c r="F114" s="58"/>
      <c r="G114" s="58">
        <f>G104</f>
        <v>1</v>
      </c>
      <c r="H114" s="58" t="s">
        <v>106</v>
      </c>
      <c r="I114" s="58">
        <f>100000+250000+250000+250000</f>
        <v>850000</v>
      </c>
      <c r="J114" s="57">
        <f>G114*I114</f>
        <v>850000</v>
      </c>
      <c r="K114" s="58"/>
      <c r="L114" s="58">
        <f>L104</f>
        <v>1</v>
      </c>
      <c r="M114" s="58" t="s">
        <v>106</v>
      </c>
      <c r="N114" s="58">
        <f>100000+250000+250000+250000</f>
        <v>850000</v>
      </c>
      <c r="O114" s="57">
        <f>L114*N114</f>
        <v>850000</v>
      </c>
      <c r="P114" s="58"/>
      <c r="Q114" s="58">
        <f>Q104</f>
        <v>2</v>
      </c>
      <c r="R114" s="58" t="s">
        <v>106</v>
      </c>
      <c r="S114" s="58">
        <f>100000+250000+250000+250000</f>
        <v>850000</v>
      </c>
      <c r="T114" s="57">
        <f>Q114*S114</f>
        <v>1700000</v>
      </c>
      <c r="U114" s="58"/>
      <c r="V114" s="58">
        <f>V104</f>
        <v>2</v>
      </c>
      <c r="W114" s="58" t="s">
        <v>106</v>
      </c>
      <c r="X114" s="58">
        <f>100000+250000+250000+250000</f>
        <v>850000</v>
      </c>
      <c r="Y114" s="57">
        <f>V114*X114</f>
        <v>1700000</v>
      </c>
      <c r="Z114" s="58"/>
      <c r="AA114" s="58">
        <f>AA104</f>
        <v>2</v>
      </c>
      <c r="AB114" s="58" t="s">
        <v>106</v>
      </c>
      <c r="AC114" s="58">
        <f>100000+250000+250000+250000</f>
        <v>850000</v>
      </c>
      <c r="AD114" s="57">
        <f>AA114*AC114</f>
        <v>1700000</v>
      </c>
      <c r="AE114" s="58"/>
      <c r="AF114" s="58">
        <f>AF104</f>
        <v>2</v>
      </c>
      <c r="AG114" s="58" t="s">
        <v>106</v>
      </c>
      <c r="AH114" s="58">
        <f>100000+250000+250000+250000</f>
        <v>850000</v>
      </c>
      <c r="AI114" s="57">
        <f>AF114*AH114</f>
        <v>1700000</v>
      </c>
      <c r="AJ114" s="58"/>
      <c r="AK114" s="58">
        <f>AK104</f>
        <v>2</v>
      </c>
      <c r="AL114" s="58" t="s">
        <v>106</v>
      </c>
      <c r="AM114" s="58">
        <f>100000+250000+250000+250000</f>
        <v>850000</v>
      </c>
      <c r="AN114" s="57">
        <f>AK114*AM114</f>
        <v>1700000</v>
      </c>
      <c r="AO114" s="58"/>
      <c r="AP114" s="58">
        <f>AP104</f>
        <v>2</v>
      </c>
      <c r="AQ114" s="58" t="s">
        <v>106</v>
      </c>
      <c r="AR114" s="58">
        <f>100000+250000+250000+250000</f>
        <v>850000</v>
      </c>
      <c r="AS114" s="57">
        <f>AP114*AR114</f>
        <v>1700000</v>
      </c>
      <c r="AT114" s="58"/>
      <c r="AU114" s="58">
        <f>AU104</f>
        <v>2</v>
      </c>
      <c r="AV114" s="58" t="s">
        <v>106</v>
      </c>
      <c r="AW114" s="58">
        <f>100000+250000+250000+250000</f>
        <v>850000</v>
      </c>
      <c r="AX114" s="57">
        <f>AU114*AW114</f>
        <v>1700000</v>
      </c>
      <c r="AY114" s="58"/>
      <c r="AZ114" s="58">
        <f>AZ104</f>
        <v>2</v>
      </c>
      <c r="BA114" s="58" t="s">
        <v>106</v>
      </c>
      <c r="BB114" s="58">
        <f>100000+250000+250000+250000</f>
        <v>850000</v>
      </c>
      <c r="BC114" s="57">
        <f>AZ114*BB114</f>
        <v>1700000</v>
      </c>
      <c r="BD114" s="58"/>
      <c r="BE114" s="58">
        <f>BE104</f>
        <v>1</v>
      </c>
      <c r="BF114" s="58" t="s">
        <v>106</v>
      </c>
      <c r="BG114" s="58">
        <f>100000+250000+250000+250000</f>
        <v>850000</v>
      </c>
      <c r="BH114" s="57">
        <f>BE114*BG114</f>
        <v>850000</v>
      </c>
      <c r="BI114" s="58"/>
      <c r="BJ114" s="58">
        <f>BJ104</f>
        <v>1</v>
      </c>
      <c r="BK114" s="58" t="s">
        <v>106</v>
      </c>
      <c r="BL114" s="58">
        <f>100000+250000+250000+250000</f>
        <v>850000</v>
      </c>
      <c r="BM114" s="57">
        <f>BJ114*BL114</f>
        <v>850000</v>
      </c>
      <c r="BN114" s="51"/>
      <c r="BO114" s="67"/>
      <c r="BP114" s="67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</row>
    <row r="115" spans="1:84" ht="15" customHeight="1" x14ac:dyDescent="0.3">
      <c r="A115" s="57"/>
      <c r="B115" s="57"/>
      <c r="C115" s="57"/>
      <c r="D115" s="57" t="s">
        <v>82</v>
      </c>
      <c r="E115" s="57" t="s">
        <v>29</v>
      </c>
      <c r="F115" s="57"/>
      <c r="G115" s="57">
        <f>F104</f>
        <v>25</v>
      </c>
      <c r="H115" s="57" t="s">
        <v>98</v>
      </c>
      <c r="I115" s="57">
        <v>75000</v>
      </c>
      <c r="J115" s="57">
        <f>G115*I115</f>
        <v>1875000</v>
      </c>
      <c r="K115" s="57"/>
      <c r="L115" s="57">
        <f>K104</f>
        <v>25</v>
      </c>
      <c r="M115" s="57" t="s">
        <v>98</v>
      </c>
      <c r="N115" s="57">
        <v>75000</v>
      </c>
      <c r="O115" s="57">
        <f>L115*N115</f>
        <v>1875000</v>
      </c>
      <c r="P115" s="57"/>
      <c r="Q115" s="57">
        <f>P104</f>
        <v>50</v>
      </c>
      <c r="R115" s="57" t="s">
        <v>98</v>
      </c>
      <c r="S115" s="57">
        <v>75000</v>
      </c>
      <c r="T115" s="57">
        <f>Q115*S115</f>
        <v>3750000</v>
      </c>
      <c r="U115" s="57"/>
      <c r="V115" s="57">
        <f>U104</f>
        <v>50</v>
      </c>
      <c r="W115" s="57" t="s">
        <v>98</v>
      </c>
      <c r="X115" s="57">
        <v>75000</v>
      </c>
      <c r="Y115" s="57">
        <f>V115*X115</f>
        <v>3750000</v>
      </c>
      <c r="Z115" s="57"/>
      <c r="AA115" s="57">
        <f>Z104</f>
        <v>50</v>
      </c>
      <c r="AB115" s="57" t="s">
        <v>98</v>
      </c>
      <c r="AC115" s="57">
        <v>75000</v>
      </c>
      <c r="AD115" s="57">
        <f>AA115*AC115</f>
        <v>3750000</v>
      </c>
      <c r="AE115" s="57"/>
      <c r="AF115" s="57">
        <f>AE104</f>
        <v>50</v>
      </c>
      <c r="AG115" s="57" t="s">
        <v>98</v>
      </c>
      <c r="AH115" s="57">
        <v>75000</v>
      </c>
      <c r="AI115" s="57">
        <f>AF115*AH115</f>
        <v>3750000</v>
      </c>
      <c r="AJ115" s="57"/>
      <c r="AK115" s="57">
        <f>AJ104</f>
        <v>50</v>
      </c>
      <c r="AL115" s="57" t="s">
        <v>98</v>
      </c>
      <c r="AM115" s="57">
        <v>75000</v>
      </c>
      <c r="AN115" s="57">
        <f>AK115*AM115</f>
        <v>3750000</v>
      </c>
      <c r="AO115" s="57"/>
      <c r="AP115" s="57">
        <f>AO104</f>
        <v>50</v>
      </c>
      <c r="AQ115" s="57" t="s">
        <v>98</v>
      </c>
      <c r="AR115" s="57">
        <v>75000</v>
      </c>
      <c r="AS115" s="57">
        <f>AP115*AR115</f>
        <v>3750000</v>
      </c>
      <c r="AT115" s="57"/>
      <c r="AU115" s="57">
        <f>AT104</f>
        <v>50</v>
      </c>
      <c r="AV115" s="57" t="s">
        <v>98</v>
      </c>
      <c r="AW115" s="57">
        <v>75000</v>
      </c>
      <c r="AX115" s="57">
        <f>AU115*AW115</f>
        <v>3750000</v>
      </c>
      <c r="AY115" s="57"/>
      <c r="AZ115" s="57">
        <f>AY104</f>
        <v>50</v>
      </c>
      <c r="BA115" s="57" t="s">
        <v>98</v>
      </c>
      <c r="BB115" s="57">
        <v>75000</v>
      </c>
      <c r="BC115" s="57">
        <f>AZ115*BB115</f>
        <v>3750000</v>
      </c>
      <c r="BD115" s="57"/>
      <c r="BE115" s="57">
        <f>BD104</f>
        <v>25</v>
      </c>
      <c r="BF115" s="57" t="s">
        <v>98</v>
      </c>
      <c r="BG115" s="57">
        <v>75000</v>
      </c>
      <c r="BH115" s="57">
        <f>BE115*BG115</f>
        <v>1875000</v>
      </c>
      <c r="BI115" s="57"/>
      <c r="BJ115" s="57">
        <f>BI104</f>
        <v>25</v>
      </c>
      <c r="BK115" s="57" t="s">
        <v>98</v>
      </c>
      <c r="BL115" s="57">
        <v>75000</v>
      </c>
      <c r="BM115" s="57">
        <f>BJ115*BL115</f>
        <v>1875000</v>
      </c>
      <c r="BO115" s="67"/>
      <c r="BP115" s="67"/>
    </row>
    <row r="116" spans="1:84" ht="15" customHeight="1" x14ac:dyDescent="0.3">
      <c r="A116" s="57"/>
      <c r="B116" s="57"/>
      <c r="C116" s="57"/>
      <c r="D116" s="57" t="s">
        <v>82</v>
      </c>
      <c r="E116" s="57" t="s">
        <v>30</v>
      </c>
      <c r="F116" s="57"/>
      <c r="G116" s="57">
        <f>F104</f>
        <v>25</v>
      </c>
      <c r="H116" s="57" t="s">
        <v>95</v>
      </c>
      <c r="I116" s="57">
        <v>50000</v>
      </c>
      <c r="J116" s="57">
        <f>G116*I116</f>
        <v>1250000</v>
      </c>
      <c r="K116" s="57"/>
      <c r="L116" s="57">
        <f>K104</f>
        <v>25</v>
      </c>
      <c r="M116" s="57" t="s">
        <v>95</v>
      </c>
      <c r="N116" s="57">
        <v>50000</v>
      </c>
      <c r="O116" s="57">
        <f>L116*N116</f>
        <v>1250000</v>
      </c>
      <c r="P116" s="57"/>
      <c r="Q116" s="57">
        <f>P104</f>
        <v>50</v>
      </c>
      <c r="R116" s="57" t="s">
        <v>95</v>
      </c>
      <c r="S116" s="57">
        <v>50000</v>
      </c>
      <c r="T116" s="57">
        <f>Q116*S116</f>
        <v>2500000</v>
      </c>
      <c r="U116" s="57"/>
      <c r="V116" s="57">
        <f>U104</f>
        <v>50</v>
      </c>
      <c r="W116" s="57" t="s">
        <v>95</v>
      </c>
      <c r="X116" s="57">
        <v>50000</v>
      </c>
      <c r="Y116" s="57">
        <f>V116*X116</f>
        <v>2500000</v>
      </c>
      <c r="Z116" s="57"/>
      <c r="AA116" s="57">
        <f>Z104</f>
        <v>50</v>
      </c>
      <c r="AB116" s="57" t="s">
        <v>95</v>
      </c>
      <c r="AC116" s="57">
        <v>50000</v>
      </c>
      <c r="AD116" s="57">
        <f>AA116*AC116</f>
        <v>2500000</v>
      </c>
      <c r="AE116" s="57"/>
      <c r="AF116" s="57">
        <f>AE104</f>
        <v>50</v>
      </c>
      <c r="AG116" s="57" t="s">
        <v>95</v>
      </c>
      <c r="AH116" s="57">
        <v>50000</v>
      </c>
      <c r="AI116" s="57">
        <f>AF116*AH116</f>
        <v>2500000</v>
      </c>
      <c r="AJ116" s="57"/>
      <c r="AK116" s="57">
        <f>AJ104</f>
        <v>50</v>
      </c>
      <c r="AL116" s="57" t="s">
        <v>95</v>
      </c>
      <c r="AM116" s="57">
        <v>50000</v>
      </c>
      <c r="AN116" s="57">
        <f>AK116*AM116</f>
        <v>2500000</v>
      </c>
      <c r="AO116" s="57"/>
      <c r="AP116" s="57">
        <f>AO104</f>
        <v>50</v>
      </c>
      <c r="AQ116" s="57" t="s">
        <v>95</v>
      </c>
      <c r="AR116" s="57">
        <v>50000</v>
      </c>
      <c r="AS116" s="57">
        <f>AP116*AR116</f>
        <v>2500000</v>
      </c>
      <c r="AT116" s="57"/>
      <c r="AU116" s="57">
        <f>AT104</f>
        <v>50</v>
      </c>
      <c r="AV116" s="57" t="s">
        <v>95</v>
      </c>
      <c r="AW116" s="57">
        <v>50000</v>
      </c>
      <c r="AX116" s="57">
        <f>AU116*AW116</f>
        <v>2500000</v>
      </c>
      <c r="AY116" s="57"/>
      <c r="AZ116" s="57">
        <f>AY104</f>
        <v>50</v>
      </c>
      <c r="BA116" s="57" t="s">
        <v>95</v>
      </c>
      <c r="BB116" s="57">
        <v>50000</v>
      </c>
      <c r="BC116" s="57">
        <f>AZ116*BB116</f>
        <v>2500000</v>
      </c>
      <c r="BD116" s="57"/>
      <c r="BE116" s="57">
        <f>BD104</f>
        <v>25</v>
      </c>
      <c r="BF116" s="57" t="s">
        <v>95</v>
      </c>
      <c r="BG116" s="57">
        <v>50000</v>
      </c>
      <c r="BH116" s="57">
        <f>BE116*BG116</f>
        <v>1250000</v>
      </c>
      <c r="BI116" s="57"/>
      <c r="BJ116" s="57">
        <f>BI104</f>
        <v>25</v>
      </c>
      <c r="BK116" s="57" t="s">
        <v>95</v>
      </c>
      <c r="BL116" s="57">
        <v>50000</v>
      </c>
      <c r="BM116" s="57">
        <f>BJ116*BL116</f>
        <v>1250000</v>
      </c>
      <c r="BO116" s="67"/>
      <c r="BP116" s="67"/>
    </row>
    <row r="117" spans="1:84" ht="15" customHeight="1" x14ac:dyDescent="0.3">
      <c r="A117" s="57"/>
      <c r="B117" s="57"/>
      <c r="C117" s="57"/>
      <c r="D117" s="57" t="s">
        <v>82</v>
      </c>
      <c r="E117" s="57" t="s">
        <v>31</v>
      </c>
      <c r="F117" s="57"/>
      <c r="G117" s="57">
        <f>G104</f>
        <v>1</v>
      </c>
      <c r="H117" s="57" t="s">
        <v>94</v>
      </c>
      <c r="I117" s="57">
        <v>600000</v>
      </c>
      <c r="J117" s="57">
        <f>G117*I117</f>
        <v>600000</v>
      </c>
      <c r="K117" s="57"/>
      <c r="L117" s="57">
        <f>L104</f>
        <v>1</v>
      </c>
      <c r="M117" s="57" t="s">
        <v>94</v>
      </c>
      <c r="N117" s="57">
        <v>600000</v>
      </c>
      <c r="O117" s="57">
        <f>L117*N117</f>
        <v>600000</v>
      </c>
      <c r="P117" s="57"/>
      <c r="Q117" s="57">
        <f>Q104</f>
        <v>2</v>
      </c>
      <c r="R117" s="57" t="s">
        <v>94</v>
      </c>
      <c r="S117" s="57">
        <v>600000</v>
      </c>
      <c r="T117" s="57">
        <f>Q117*S117</f>
        <v>1200000</v>
      </c>
      <c r="U117" s="57"/>
      <c r="V117" s="57">
        <f>V104</f>
        <v>2</v>
      </c>
      <c r="W117" s="57" t="s">
        <v>94</v>
      </c>
      <c r="X117" s="57">
        <v>600000</v>
      </c>
      <c r="Y117" s="57">
        <f>V117*X117</f>
        <v>1200000</v>
      </c>
      <c r="Z117" s="57"/>
      <c r="AA117" s="57">
        <f>AA104</f>
        <v>2</v>
      </c>
      <c r="AB117" s="57" t="s">
        <v>94</v>
      </c>
      <c r="AC117" s="57">
        <v>600000</v>
      </c>
      <c r="AD117" s="57">
        <f>AA117*AC117</f>
        <v>1200000</v>
      </c>
      <c r="AE117" s="57"/>
      <c r="AF117" s="57">
        <f>AF104</f>
        <v>2</v>
      </c>
      <c r="AG117" s="57" t="s">
        <v>94</v>
      </c>
      <c r="AH117" s="57">
        <v>600000</v>
      </c>
      <c r="AI117" s="57">
        <f>AF117*AH117</f>
        <v>1200000</v>
      </c>
      <c r="AJ117" s="57"/>
      <c r="AK117" s="57">
        <f>AK104</f>
        <v>2</v>
      </c>
      <c r="AL117" s="57" t="s">
        <v>94</v>
      </c>
      <c r="AM117" s="57">
        <v>600000</v>
      </c>
      <c r="AN117" s="57">
        <f>AK117*AM117</f>
        <v>1200000</v>
      </c>
      <c r="AO117" s="57"/>
      <c r="AP117" s="57">
        <f>AP104</f>
        <v>2</v>
      </c>
      <c r="AQ117" s="57" t="s">
        <v>94</v>
      </c>
      <c r="AR117" s="57">
        <v>600000</v>
      </c>
      <c r="AS117" s="57">
        <f>AP117*AR117</f>
        <v>1200000</v>
      </c>
      <c r="AT117" s="57"/>
      <c r="AU117" s="57">
        <f>AU104</f>
        <v>2</v>
      </c>
      <c r="AV117" s="57" t="s">
        <v>94</v>
      </c>
      <c r="AW117" s="57">
        <v>600000</v>
      </c>
      <c r="AX117" s="57">
        <f>AU117*AW117</f>
        <v>1200000</v>
      </c>
      <c r="AY117" s="57"/>
      <c r="AZ117" s="57">
        <f>AZ104</f>
        <v>2</v>
      </c>
      <c r="BA117" s="57" t="s">
        <v>94</v>
      </c>
      <c r="BB117" s="57">
        <v>600000</v>
      </c>
      <c r="BC117" s="57">
        <f>AZ117*BB117</f>
        <v>1200000</v>
      </c>
      <c r="BD117" s="57"/>
      <c r="BE117" s="57">
        <f>BE104</f>
        <v>1</v>
      </c>
      <c r="BF117" s="57" t="s">
        <v>94</v>
      </c>
      <c r="BG117" s="57">
        <v>600000</v>
      </c>
      <c r="BH117" s="57">
        <f>BE117*BG117</f>
        <v>600000</v>
      </c>
      <c r="BI117" s="57"/>
      <c r="BJ117" s="57">
        <f>BJ104</f>
        <v>1</v>
      </c>
      <c r="BK117" s="57" t="s">
        <v>94</v>
      </c>
      <c r="BL117" s="57">
        <v>600000</v>
      </c>
      <c r="BM117" s="57">
        <f>BJ117*BL117</f>
        <v>600000</v>
      </c>
      <c r="BO117" s="67"/>
      <c r="BP117" s="67"/>
    </row>
    <row r="118" spans="1:84" s="47" customFormat="1" ht="15" customHeight="1" x14ac:dyDescent="0.3">
      <c r="A118" s="56" t="s">
        <v>83</v>
      </c>
      <c r="B118" s="56" t="s">
        <v>83</v>
      </c>
      <c r="C118" s="56" t="s">
        <v>87</v>
      </c>
      <c r="D118" s="56" t="s">
        <v>107</v>
      </c>
      <c r="E118" s="55" t="s">
        <v>39</v>
      </c>
      <c r="F118" s="56">
        <f>G118*25</f>
        <v>0</v>
      </c>
      <c r="G118" s="56"/>
      <c r="H118" s="56" t="s">
        <v>91</v>
      </c>
      <c r="I118" s="56">
        <v>0</v>
      </c>
      <c r="J118" s="56">
        <f>J119+J126</f>
        <v>0</v>
      </c>
      <c r="K118" s="56">
        <f>L118*25</f>
        <v>25</v>
      </c>
      <c r="L118" s="56">
        <v>1</v>
      </c>
      <c r="M118" s="56" t="s">
        <v>91</v>
      </c>
      <c r="N118" s="56">
        <v>0</v>
      </c>
      <c r="O118" s="56">
        <f>O119+O126</f>
        <v>9927500</v>
      </c>
      <c r="P118" s="56">
        <f>Q118*25</f>
        <v>0</v>
      </c>
      <c r="Q118" s="56"/>
      <c r="R118" s="56" t="s">
        <v>91</v>
      </c>
      <c r="S118" s="56">
        <v>0</v>
      </c>
      <c r="T118" s="56">
        <f>T119+T126</f>
        <v>0</v>
      </c>
      <c r="U118" s="56">
        <f>V118*25</f>
        <v>0</v>
      </c>
      <c r="V118" s="56"/>
      <c r="W118" s="56" t="s">
        <v>91</v>
      </c>
      <c r="X118" s="56">
        <v>0</v>
      </c>
      <c r="Y118" s="56">
        <f>Y119+Y126</f>
        <v>0</v>
      </c>
      <c r="Z118" s="56">
        <f>AA118*25</f>
        <v>25</v>
      </c>
      <c r="AA118" s="56">
        <v>1</v>
      </c>
      <c r="AB118" s="56" t="s">
        <v>91</v>
      </c>
      <c r="AC118" s="56">
        <v>0</v>
      </c>
      <c r="AD118" s="56">
        <f>AD119+AD126</f>
        <v>9927500</v>
      </c>
      <c r="AE118" s="56">
        <f>AF118*25</f>
        <v>0</v>
      </c>
      <c r="AF118" s="56"/>
      <c r="AG118" s="56" t="s">
        <v>91</v>
      </c>
      <c r="AH118" s="56">
        <v>0</v>
      </c>
      <c r="AI118" s="56">
        <f>AI119+AI126</f>
        <v>0</v>
      </c>
      <c r="AJ118" s="56">
        <f>AK118*25</f>
        <v>0</v>
      </c>
      <c r="AK118" s="56"/>
      <c r="AL118" s="56" t="s">
        <v>91</v>
      </c>
      <c r="AM118" s="56">
        <v>0</v>
      </c>
      <c r="AN118" s="56">
        <f>AN119+AN126</f>
        <v>0</v>
      </c>
      <c r="AO118" s="56">
        <f>AP118*25</f>
        <v>25</v>
      </c>
      <c r="AP118" s="56">
        <v>1</v>
      </c>
      <c r="AQ118" s="56" t="s">
        <v>91</v>
      </c>
      <c r="AR118" s="56">
        <v>0</v>
      </c>
      <c r="AS118" s="56">
        <f>AS119+AS126</f>
        <v>9927500</v>
      </c>
      <c r="AT118" s="56">
        <f>AU118*25</f>
        <v>0</v>
      </c>
      <c r="AU118" s="56"/>
      <c r="AV118" s="56" t="s">
        <v>91</v>
      </c>
      <c r="AW118" s="56">
        <v>0</v>
      </c>
      <c r="AX118" s="56">
        <f>AX119+AX126</f>
        <v>0</v>
      </c>
      <c r="AY118" s="56">
        <f>AZ118*25</f>
        <v>0</v>
      </c>
      <c r="AZ118" s="56"/>
      <c r="BA118" s="56" t="s">
        <v>91</v>
      </c>
      <c r="BB118" s="56">
        <v>0</v>
      </c>
      <c r="BC118" s="56">
        <f>BC119+BC126</f>
        <v>0</v>
      </c>
      <c r="BD118" s="56">
        <f>BE118*25</f>
        <v>25</v>
      </c>
      <c r="BE118" s="56">
        <v>1</v>
      </c>
      <c r="BF118" s="56" t="s">
        <v>91</v>
      </c>
      <c r="BG118" s="56">
        <v>0</v>
      </c>
      <c r="BH118" s="56">
        <f>BH119+BH126</f>
        <v>9927500</v>
      </c>
      <c r="BI118" s="56">
        <f>BJ118*25</f>
        <v>0</v>
      </c>
      <c r="BJ118" s="56"/>
      <c r="BK118" s="56" t="s">
        <v>91</v>
      </c>
      <c r="BL118" s="56">
        <v>0</v>
      </c>
      <c r="BM118" s="56">
        <f>BM119+BM126</f>
        <v>0</v>
      </c>
      <c r="BN118" s="51"/>
      <c r="BO118" s="66"/>
      <c r="BP118" s="66"/>
      <c r="BQ118" s="50">
        <f>+F118+K118+P118+U118+Z118+AE118+AJ118+AO118+AT118+AY118+BD118+BI118</f>
        <v>100</v>
      </c>
      <c r="BR118" s="50">
        <f>+G118+L118+Q118+V118+AA118+AF118+AK118+AP118+AU118+AZ118+BE118+BJ118</f>
        <v>4</v>
      </c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</row>
    <row r="119" spans="1:84" ht="15" customHeight="1" x14ac:dyDescent="0.3">
      <c r="A119" s="57"/>
      <c r="B119" s="57"/>
      <c r="C119" s="57"/>
      <c r="D119" s="57" t="s">
        <v>92</v>
      </c>
      <c r="E119" s="57" t="s">
        <v>19</v>
      </c>
      <c r="F119" s="57"/>
      <c r="G119" s="57">
        <v>0</v>
      </c>
      <c r="H119" s="57" t="s">
        <v>82</v>
      </c>
      <c r="I119" s="57">
        <v>0</v>
      </c>
      <c r="J119" s="57">
        <f>SUM(J120:J125)</f>
        <v>0</v>
      </c>
      <c r="K119" s="57"/>
      <c r="L119" s="57">
        <v>0</v>
      </c>
      <c r="M119" s="57" t="s">
        <v>82</v>
      </c>
      <c r="N119" s="57">
        <v>0</v>
      </c>
      <c r="O119" s="57">
        <f>SUM(O120:O125)</f>
        <v>2877500</v>
      </c>
      <c r="P119" s="57"/>
      <c r="Q119" s="57">
        <v>0</v>
      </c>
      <c r="R119" s="57" t="s">
        <v>82</v>
      </c>
      <c r="S119" s="57">
        <v>0</v>
      </c>
      <c r="T119" s="57">
        <f>SUM(T120:T125)</f>
        <v>0</v>
      </c>
      <c r="U119" s="57"/>
      <c r="V119" s="57">
        <v>0</v>
      </c>
      <c r="W119" s="57" t="s">
        <v>82</v>
      </c>
      <c r="X119" s="57">
        <v>0</v>
      </c>
      <c r="Y119" s="57">
        <f>SUM(Y120:Y125)</f>
        <v>0</v>
      </c>
      <c r="Z119" s="57"/>
      <c r="AA119" s="57">
        <v>0</v>
      </c>
      <c r="AB119" s="57" t="s">
        <v>82</v>
      </c>
      <c r="AC119" s="57">
        <v>0</v>
      </c>
      <c r="AD119" s="57">
        <f>SUM(AD120:AD125)</f>
        <v>2877500</v>
      </c>
      <c r="AE119" s="57"/>
      <c r="AF119" s="57">
        <v>0</v>
      </c>
      <c r="AG119" s="57" t="s">
        <v>82</v>
      </c>
      <c r="AH119" s="57">
        <v>0</v>
      </c>
      <c r="AI119" s="57">
        <f>SUM(AI120:AI125)</f>
        <v>0</v>
      </c>
      <c r="AJ119" s="57"/>
      <c r="AK119" s="57">
        <v>0</v>
      </c>
      <c r="AL119" s="57" t="s">
        <v>82</v>
      </c>
      <c r="AM119" s="57">
        <v>0</v>
      </c>
      <c r="AN119" s="57">
        <f>SUM(AN120:AN125)</f>
        <v>0</v>
      </c>
      <c r="AO119" s="57"/>
      <c r="AP119" s="57">
        <v>0</v>
      </c>
      <c r="AQ119" s="57" t="s">
        <v>82</v>
      </c>
      <c r="AR119" s="57">
        <v>0</v>
      </c>
      <c r="AS119" s="57">
        <f>SUM(AS120:AS125)</f>
        <v>2877500</v>
      </c>
      <c r="AT119" s="57"/>
      <c r="AU119" s="57">
        <v>0</v>
      </c>
      <c r="AV119" s="57" t="s">
        <v>82</v>
      </c>
      <c r="AW119" s="57">
        <v>0</v>
      </c>
      <c r="AX119" s="57">
        <f>SUM(AX120:AX125)</f>
        <v>0</v>
      </c>
      <c r="AY119" s="57"/>
      <c r="AZ119" s="57">
        <v>0</v>
      </c>
      <c r="BA119" s="57" t="s">
        <v>82</v>
      </c>
      <c r="BB119" s="57">
        <v>0</v>
      </c>
      <c r="BC119" s="57">
        <f>SUM(BC120:BC125)</f>
        <v>0</v>
      </c>
      <c r="BD119" s="57"/>
      <c r="BE119" s="57">
        <v>0</v>
      </c>
      <c r="BF119" s="57" t="s">
        <v>82</v>
      </c>
      <c r="BG119" s="57">
        <v>0</v>
      </c>
      <c r="BH119" s="57">
        <f>SUM(BH120:BH125)</f>
        <v>2877500</v>
      </c>
      <c r="BI119" s="57"/>
      <c r="BJ119" s="57">
        <v>0</v>
      </c>
      <c r="BK119" s="57" t="s">
        <v>82</v>
      </c>
      <c r="BL119" s="57">
        <v>0</v>
      </c>
      <c r="BM119" s="57">
        <f>SUM(BM120:BM125)</f>
        <v>0</v>
      </c>
      <c r="BO119" s="67"/>
      <c r="BP119" s="67"/>
    </row>
    <row r="120" spans="1:84" ht="15" customHeight="1" x14ac:dyDescent="0.3">
      <c r="A120" s="57"/>
      <c r="B120" s="57"/>
      <c r="C120" s="57"/>
      <c r="D120" s="57" t="s">
        <v>82</v>
      </c>
      <c r="E120" s="57" t="s">
        <v>20</v>
      </c>
      <c r="F120" s="57"/>
      <c r="G120" s="57">
        <f>4*G118</f>
        <v>0</v>
      </c>
      <c r="H120" s="57" t="s">
        <v>93</v>
      </c>
      <c r="I120" s="57">
        <v>150000</v>
      </c>
      <c r="J120" s="57">
        <f t="shared" ref="J120:J125" si="96">G120*I120</f>
        <v>0</v>
      </c>
      <c r="K120" s="57"/>
      <c r="L120" s="57">
        <f>4*L118</f>
        <v>4</v>
      </c>
      <c r="M120" s="57" t="s">
        <v>93</v>
      </c>
      <c r="N120" s="57">
        <v>150000</v>
      </c>
      <c r="O120" s="57">
        <f t="shared" ref="O120:O125" si="97">L120*N120</f>
        <v>600000</v>
      </c>
      <c r="P120" s="57"/>
      <c r="Q120" s="57">
        <f>4*Q118</f>
        <v>0</v>
      </c>
      <c r="R120" s="57" t="s">
        <v>93</v>
      </c>
      <c r="S120" s="57">
        <v>150000</v>
      </c>
      <c r="T120" s="57">
        <f t="shared" ref="T120:T125" si="98">Q120*S120</f>
        <v>0</v>
      </c>
      <c r="U120" s="57"/>
      <c r="V120" s="57">
        <f>4*V118</f>
        <v>0</v>
      </c>
      <c r="W120" s="57" t="s">
        <v>93</v>
      </c>
      <c r="X120" s="57">
        <v>150000</v>
      </c>
      <c r="Y120" s="57">
        <f t="shared" ref="Y120:Y125" si="99">V120*X120</f>
        <v>0</v>
      </c>
      <c r="Z120" s="57"/>
      <c r="AA120" s="57">
        <f>4*AA118</f>
        <v>4</v>
      </c>
      <c r="AB120" s="57" t="s">
        <v>93</v>
      </c>
      <c r="AC120" s="57">
        <v>150000</v>
      </c>
      <c r="AD120" s="57">
        <f t="shared" ref="AD120:AD125" si="100">AA120*AC120</f>
        <v>600000</v>
      </c>
      <c r="AE120" s="57"/>
      <c r="AF120" s="57">
        <f>4*AF118</f>
        <v>0</v>
      </c>
      <c r="AG120" s="57" t="s">
        <v>93</v>
      </c>
      <c r="AH120" s="57">
        <v>150000</v>
      </c>
      <c r="AI120" s="57">
        <f t="shared" ref="AI120:AI125" si="101">AF120*AH120</f>
        <v>0</v>
      </c>
      <c r="AJ120" s="57"/>
      <c r="AK120" s="57">
        <f>4*AK118</f>
        <v>0</v>
      </c>
      <c r="AL120" s="57" t="s">
        <v>93</v>
      </c>
      <c r="AM120" s="57">
        <v>150000</v>
      </c>
      <c r="AN120" s="57">
        <f t="shared" ref="AN120:AN125" si="102">AK120*AM120</f>
        <v>0</v>
      </c>
      <c r="AO120" s="57"/>
      <c r="AP120" s="57">
        <f>4*AP118</f>
        <v>4</v>
      </c>
      <c r="AQ120" s="57" t="s">
        <v>93</v>
      </c>
      <c r="AR120" s="57">
        <v>150000</v>
      </c>
      <c r="AS120" s="57">
        <f t="shared" ref="AS120:AS125" si="103">AP120*AR120</f>
        <v>600000</v>
      </c>
      <c r="AT120" s="57"/>
      <c r="AU120" s="57">
        <f>4*AU118</f>
        <v>0</v>
      </c>
      <c r="AV120" s="57" t="s">
        <v>93</v>
      </c>
      <c r="AW120" s="57">
        <v>150000</v>
      </c>
      <c r="AX120" s="57">
        <f t="shared" ref="AX120:AX125" si="104">AU120*AW120</f>
        <v>0</v>
      </c>
      <c r="AY120" s="57"/>
      <c r="AZ120" s="57">
        <f>4*AZ118</f>
        <v>0</v>
      </c>
      <c r="BA120" s="57" t="s">
        <v>93</v>
      </c>
      <c r="BB120" s="57">
        <v>150000</v>
      </c>
      <c r="BC120" s="57">
        <f t="shared" ref="BC120:BC125" si="105">AZ120*BB120</f>
        <v>0</v>
      </c>
      <c r="BD120" s="57"/>
      <c r="BE120" s="57">
        <f>4*BE118</f>
        <v>4</v>
      </c>
      <c r="BF120" s="57" t="s">
        <v>93</v>
      </c>
      <c r="BG120" s="57">
        <v>150000</v>
      </c>
      <c r="BH120" s="57">
        <f t="shared" ref="BH120:BH125" si="106">BE120*BG120</f>
        <v>600000</v>
      </c>
      <c r="BI120" s="57"/>
      <c r="BJ120" s="57">
        <f>4*BJ118</f>
        <v>0</v>
      </c>
      <c r="BK120" s="57" t="s">
        <v>93</v>
      </c>
      <c r="BL120" s="57">
        <v>150000</v>
      </c>
      <c r="BM120" s="57">
        <f t="shared" ref="BM120:BM125" si="107">BJ120*BL120</f>
        <v>0</v>
      </c>
      <c r="BO120" s="67"/>
      <c r="BP120" s="67"/>
    </row>
    <row r="121" spans="1:84" ht="15" customHeight="1" x14ac:dyDescent="0.3">
      <c r="A121" s="57"/>
      <c r="B121" s="57"/>
      <c r="C121" s="57"/>
      <c r="D121" s="57" t="s">
        <v>82</v>
      </c>
      <c r="E121" s="57" t="s">
        <v>21</v>
      </c>
      <c r="F121" s="57"/>
      <c r="G121" s="57">
        <f>6*2*G118</f>
        <v>0</v>
      </c>
      <c r="H121" s="57" t="s">
        <v>93</v>
      </c>
      <c r="I121" s="57">
        <v>150000</v>
      </c>
      <c r="J121" s="57">
        <f t="shared" si="96"/>
        <v>0</v>
      </c>
      <c r="K121" s="57"/>
      <c r="L121" s="57">
        <f>6*2*L118</f>
        <v>12</v>
      </c>
      <c r="M121" s="57" t="s">
        <v>93</v>
      </c>
      <c r="N121" s="57">
        <v>150000</v>
      </c>
      <c r="O121" s="57">
        <f t="shared" si="97"/>
        <v>1800000</v>
      </c>
      <c r="P121" s="57"/>
      <c r="Q121" s="57">
        <f>6*2*Q118</f>
        <v>0</v>
      </c>
      <c r="R121" s="57" t="s">
        <v>93</v>
      </c>
      <c r="S121" s="57">
        <v>150000</v>
      </c>
      <c r="T121" s="57">
        <f t="shared" si="98"/>
        <v>0</v>
      </c>
      <c r="U121" s="57"/>
      <c r="V121" s="57">
        <f>6*2*V118</f>
        <v>0</v>
      </c>
      <c r="W121" s="57" t="s">
        <v>93</v>
      </c>
      <c r="X121" s="57">
        <v>150000</v>
      </c>
      <c r="Y121" s="57">
        <f t="shared" si="99"/>
        <v>0</v>
      </c>
      <c r="Z121" s="57"/>
      <c r="AA121" s="57">
        <f>6*2*AA118</f>
        <v>12</v>
      </c>
      <c r="AB121" s="57" t="s">
        <v>93</v>
      </c>
      <c r="AC121" s="57">
        <v>150000</v>
      </c>
      <c r="AD121" s="57">
        <f t="shared" si="100"/>
        <v>1800000</v>
      </c>
      <c r="AE121" s="57"/>
      <c r="AF121" s="57">
        <f>6*2*AF118</f>
        <v>0</v>
      </c>
      <c r="AG121" s="57" t="s">
        <v>93</v>
      </c>
      <c r="AH121" s="57">
        <v>150000</v>
      </c>
      <c r="AI121" s="57">
        <f t="shared" si="101"/>
        <v>0</v>
      </c>
      <c r="AJ121" s="57"/>
      <c r="AK121" s="57">
        <f>6*2*AK118</f>
        <v>0</v>
      </c>
      <c r="AL121" s="57" t="s">
        <v>93</v>
      </c>
      <c r="AM121" s="57">
        <v>150000</v>
      </c>
      <c r="AN121" s="57">
        <f t="shared" si="102"/>
        <v>0</v>
      </c>
      <c r="AO121" s="57"/>
      <c r="AP121" s="57">
        <f>6*2*AP118</f>
        <v>12</v>
      </c>
      <c r="AQ121" s="57" t="s">
        <v>93</v>
      </c>
      <c r="AR121" s="57">
        <v>150000</v>
      </c>
      <c r="AS121" s="57">
        <f t="shared" si="103"/>
        <v>1800000</v>
      </c>
      <c r="AT121" s="57"/>
      <c r="AU121" s="57">
        <f>6*2*AU118</f>
        <v>0</v>
      </c>
      <c r="AV121" s="57" t="s">
        <v>93</v>
      </c>
      <c r="AW121" s="57">
        <v>150000</v>
      </c>
      <c r="AX121" s="57">
        <f t="shared" si="104"/>
        <v>0</v>
      </c>
      <c r="AY121" s="57"/>
      <c r="AZ121" s="57">
        <f>6*2*AZ118</f>
        <v>0</v>
      </c>
      <c r="BA121" s="57" t="s">
        <v>93</v>
      </c>
      <c r="BB121" s="57">
        <v>150000</v>
      </c>
      <c r="BC121" s="57">
        <f t="shared" si="105"/>
        <v>0</v>
      </c>
      <c r="BD121" s="57"/>
      <c r="BE121" s="57">
        <f>6*2*BE118</f>
        <v>12</v>
      </c>
      <c r="BF121" s="57" t="s">
        <v>93</v>
      </c>
      <c r="BG121" s="57">
        <v>150000</v>
      </c>
      <c r="BH121" s="57">
        <f t="shared" si="106"/>
        <v>1800000</v>
      </c>
      <c r="BI121" s="57"/>
      <c r="BJ121" s="57">
        <f>6*2*BJ118</f>
        <v>0</v>
      </c>
      <c r="BK121" s="57" t="s">
        <v>93</v>
      </c>
      <c r="BL121" s="57">
        <v>150000</v>
      </c>
      <c r="BM121" s="57">
        <f t="shared" si="107"/>
        <v>0</v>
      </c>
      <c r="BO121" s="67"/>
      <c r="BP121" s="67"/>
    </row>
    <row r="122" spans="1:84" ht="15" customHeight="1" x14ac:dyDescent="0.3">
      <c r="A122" s="57"/>
      <c r="B122" s="57"/>
      <c r="C122" s="57"/>
      <c r="D122" s="57" t="s">
        <v>82</v>
      </c>
      <c r="E122" s="57" t="s">
        <v>22</v>
      </c>
      <c r="F122" s="57"/>
      <c r="G122" s="57">
        <f>G118</f>
        <v>0</v>
      </c>
      <c r="H122" s="57" t="s">
        <v>94</v>
      </c>
      <c r="I122" s="57">
        <v>0</v>
      </c>
      <c r="J122" s="57">
        <f t="shared" si="96"/>
        <v>0</v>
      </c>
      <c r="K122" s="57"/>
      <c r="L122" s="57">
        <f>L118</f>
        <v>1</v>
      </c>
      <c r="M122" s="57" t="s">
        <v>94</v>
      </c>
      <c r="N122" s="57">
        <v>0</v>
      </c>
      <c r="O122" s="57">
        <f t="shared" si="97"/>
        <v>0</v>
      </c>
      <c r="P122" s="57"/>
      <c r="Q122" s="57">
        <f>Q118</f>
        <v>0</v>
      </c>
      <c r="R122" s="57" t="s">
        <v>94</v>
      </c>
      <c r="S122" s="57">
        <v>0</v>
      </c>
      <c r="T122" s="57">
        <f t="shared" si="98"/>
        <v>0</v>
      </c>
      <c r="U122" s="57"/>
      <c r="V122" s="57">
        <f>V118</f>
        <v>0</v>
      </c>
      <c r="W122" s="57" t="s">
        <v>94</v>
      </c>
      <c r="X122" s="57">
        <v>0</v>
      </c>
      <c r="Y122" s="57">
        <f t="shared" si="99"/>
        <v>0</v>
      </c>
      <c r="Z122" s="57"/>
      <c r="AA122" s="57">
        <f>AA118</f>
        <v>1</v>
      </c>
      <c r="AB122" s="57" t="s">
        <v>94</v>
      </c>
      <c r="AC122" s="57">
        <v>0</v>
      </c>
      <c r="AD122" s="57">
        <f t="shared" si="100"/>
        <v>0</v>
      </c>
      <c r="AE122" s="57"/>
      <c r="AF122" s="57">
        <f>AF118</f>
        <v>0</v>
      </c>
      <c r="AG122" s="57" t="s">
        <v>94</v>
      </c>
      <c r="AH122" s="57">
        <v>0</v>
      </c>
      <c r="AI122" s="57">
        <f t="shared" si="101"/>
        <v>0</v>
      </c>
      <c r="AJ122" s="57"/>
      <c r="AK122" s="57">
        <f>AK118</f>
        <v>0</v>
      </c>
      <c r="AL122" s="57" t="s">
        <v>94</v>
      </c>
      <c r="AM122" s="57"/>
      <c r="AN122" s="57">
        <f t="shared" si="102"/>
        <v>0</v>
      </c>
      <c r="AO122" s="57"/>
      <c r="AP122" s="57">
        <f>AP118</f>
        <v>1</v>
      </c>
      <c r="AQ122" s="57" t="s">
        <v>94</v>
      </c>
      <c r="AR122" s="57"/>
      <c r="AS122" s="57">
        <f t="shared" si="103"/>
        <v>0</v>
      </c>
      <c r="AT122" s="57"/>
      <c r="AU122" s="57">
        <f>AU118</f>
        <v>0</v>
      </c>
      <c r="AV122" s="57" t="s">
        <v>94</v>
      </c>
      <c r="AW122" s="57"/>
      <c r="AX122" s="57">
        <f t="shared" si="104"/>
        <v>0</v>
      </c>
      <c r="AY122" s="57"/>
      <c r="AZ122" s="57">
        <f>AZ118</f>
        <v>0</v>
      </c>
      <c r="BA122" s="57" t="s">
        <v>94</v>
      </c>
      <c r="BB122" s="57"/>
      <c r="BC122" s="57">
        <f t="shared" si="105"/>
        <v>0</v>
      </c>
      <c r="BD122" s="57"/>
      <c r="BE122" s="57">
        <f>BE118</f>
        <v>1</v>
      </c>
      <c r="BF122" s="57" t="s">
        <v>94</v>
      </c>
      <c r="BG122" s="57"/>
      <c r="BH122" s="57">
        <f t="shared" si="106"/>
        <v>0</v>
      </c>
      <c r="BI122" s="57"/>
      <c r="BJ122" s="57">
        <f>BJ118</f>
        <v>0</v>
      </c>
      <c r="BK122" s="57" t="s">
        <v>94</v>
      </c>
      <c r="BL122" s="57"/>
      <c r="BM122" s="57">
        <f t="shared" si="107"/>
        <v>0</v>
      </c>
      <c r="BO122" s="67"/>
      <c r="BP122" s="67"/>
    </row>
    <row r="123" spans="1:84" ht="15" customHeight="1" x14ac:dyDescent="0.3">
      <c r="A123" s="57"/>
      <c r="B123" s="57"/>
      <c r="C123" s="57"/>
      <c r="D123" s="57" t="s">
        <v>82</v>
      </c>
      <c r="E123" s="57" t="s">
        <v>23</v>
      </c>
      <c r="F123" s="57"/>
      <c r="G123" s="57">
        <f>1*G118</f>
        <v>0</v>
      </c>
      <c r="H123" s="57" t="s">
        <v>95</v>
      </c>
      <c r="I123" s="57">
        <v>190000</v>
      </c>
      <c r="J123" s="57">
        <f t="shared" si="96"/>
        <v>0</v>
      </c>
      <c r="K123" s="57"/>
      <c r="L123" s="57">
        <f>1*L118</f>
        <v>1</v>
      </c>
      <c r="M123" s="57" t="s">
        <v>95</v>
      </c>
      <c r="N123" s="57">
        <v>190000</v>
      </c>
      <c r="O123" s="57">
        <f t="shared" si="97"/>
        <v>190000</v>
      </c>
      <c r="P123" s="57"/>
      <c r="Q123" s="57">
        <f>1*Q118</f>
        <v>0</v>
      </c>
      <c r="R123" s="57" t="s">
        <v>95</v>
      </c>
      <c r="S123" s="57">
        <v>190000</v>
      </c>
      <c r="T123" s="57">
        <f t="shared" si="98"/>
        <v>0</v>
      </c>
      <c r="U123" s="57"/>
      <c r="V123" s="57">
        <f>1*V118</f>
        <v>0</v>
      </c>
      <c r="W123" s="57" t="s">
        <v>95</v>
      </c>
      <c r="X123" s="57">
        <v>190000</v>
      </c>
      <c r="Y123" s="57">
        <f t="shared" si="99"/>
        <v>0</v>
      </c>
      <c r="Z123" s="57"/>
      <c r="AA123" s="57">
        <f>1*AA118</f>
        <v>1</v>
      </c>
      <c r="AB123" s="57" t="s">
        <v>95</v>
      </c>
      <c r="AC123" s="57">
        <v>190000</v>
      </c>
      <c r="AD123" s="57">
        <f t="shared" si="100"/>
        <v>190000</v>
      </c>
      <c r="AE123" s="57"/>
      <c r="AF123" s="57">
        <f>1*AF118</f>
        <v>0</v>
      </c>
      <c r="AG123" s="57" t="s">
        <v>95</v>
      </c>
      <c r="AH123" s="57">
        <v>190000</v>
      </c>
      <c r="AI123" s="57">
        <f t="shared" si="101"/>
        <v>0</v>
      </c>
      <c r="AJ123" s="57"/>
      <c r="AK123" s="57">
        <f>1*AK118</f>
        <v>0</v>
      </c>
      <c r="AL123" s="57" t="s">
        <v>95</v>
      </c>
      <c r="AM123" s="57">
        <v>190000</v>
      </c>
      <c r="AN123" s="57">
        <f t="shared" si="102"/>
        <v>0</v>
      </c>
      <c r="AO123" s="57"/>
      <c r="AP123" s="57">
        <f>1*AP118</f>
        <v>1</v>
      </c>
      <c r="AQ123" s="57" t="s">
        <v>95</v>
      </c>
      <c r="AR123" s="57">
        <v>190000</v>
      </c>
      <c r="AS123" s="57">
        <f t="shared" si="103"/>
        <v>190000</v>
      </c>
      <c r="AT123" s="57"/>
      <c r="AU123" s="57">
        <f>1*AU118</f>
        <v>0</v>
      </c>
      <c r="AV123" s="57" t="s">
        <v>95</v>
      </c>
      <c r="AW123" s="57">
        <v>190000</v>
      </c>
      <c r="AX123" s="57">
        <f t="shared" si="104"/>
        <v>0</v>
      </c>
      <c r="AY123" s="57"/>
      <c r="AZ123" s="57">
        <f>1*AZ118</f>
        <v>0</v>
      </c>
      <c r="BA123" s="57" t="s">
        <v>95</v>
      </c>
      <c r="BB123" s="57">
        <v>190000</v>
      </c>
      <c r="BC123" s="57">
        <f t="shared" si="105"/>
        <v>0</v>
      </c>
      <c r="BD123" s="57"/>
      <c r="BE123" s="57">
        <f>1*BE118</f>
        <v>1</v>
      </c>
      <c r="BF123" s="57" t="s">
        <v>95</v>
      </c>
      <c r="BG123" s="57">
        <v>190000</v>
      </c>
      <c r="BH123" s="57">
        <f t="shared" si="106"/>
        <v>190000</v>
      </c>
      <c r="BI123" s="57"/>
      <c r="BJ123" s="57">
        <f>1*BJ118</f>
        <v>0</v>
      </c>
      <c r="BK123" s="57" t="s">
        <v>95</v>
      </c>
      <c r="BL123" s="57">
        <v>190000</v>
      </c>
      <c r="BM123" s="57">
        <f t="shared" si="107"/>
        <v>0</v>
      </c>
      <c r="BO123" s="67"/>
      <c r="BP123" s="67"/>
    </row>
    <row r="124" spans="1:84" ht="15" customHeight="1" x14ac:dyDescent="0.3">
      <c r="A124" s="57"/>
      <c r="B124" s="57"/>
      <c r="C124" s="57"/>
      <c r="D124" s="57" t="s">
        <v>82</v>
      </c>
      <c r="E124" s="57" t="s">
        <v>24</v>
      </c>
      <c r="F124" s="57"/>
      <c r="G124" s="57">
        <f>1*G118</f>
        <v>0</v>
      </c>
      <c r="H124" s="57" t="s">
        <v>96</v>
      </c>
      <c r="I124" s="57">
        <v>100000</v>
      </c>
      <c r="J124" s="57">
        <f t="shared" si="96"/>
        <v>0</v>
      </c>
      <c r="K124" s="57"/>
      <c r="L124" s="57">
        <f>1*L118</f>
        <v>1</v>
      </c>
      <c r="M124" s="57" t="s">
        <v>96</v>
      </c>
      <c r="N124" s="57">
        <v>100000</v>
      </c>
      <c r="O124" s="57">
        <f t="shared" si="97"/>
        <v>100000</v>
      </c>
      <c r="P124" s="57"/>
      <c r="Q124" s="57">
        <f>1*Q118</f>
        <v>0</v>
      </c>
      <c r="R124" s="57" t="s">
        <v>96</v>
      </c>
      <c r="S124" s="57">
        <v>100000</v>
      </c>
      <c r="T124" s="57">
        <f t="shared" si="98"/>
        <v>0</v>
      </c>
      <c r="U124" s="57"/>
      <c r="V124" s="57">
        <f>1*V118</f>
        <v>0</v>
      </c>
      <c r="W124" s="57" t="s">
        <v>96</v>
      </c>
      <c r="X124" s="57">
        <v>100000</v>
      </c>
      <c r="Y124" s="57">
        <f t="shared" si="99"/>
        <v>0</v>
      </c>
      <c r="Z124" s="57"/>
      <c r="AA124" s="57">
        <f>1*AA118</f>
        <v>1</v>
      </c>
      <c r="AB124" s="57" t="s">
        <v>96</v>
      </c>
      <c r="AC124" s="57">
        <v>100000</v>
      </c>
      <c r="AD124" s="57">
        <f t="shared" si="100"/>
        <v>100000</v>
      </c>
      <c r="AE124" s="57"/>
      <c r="AF124" s="57">
        <f>1*AF118</f>
        <v>0</v>
      </c>
      <c r="AG124" s="57" t="s">
        <v>96</v>
      </c>
      <c r="AH124" s="57">
        <v>100000</v>
      </c>
      <c r="AI124" s="57">
        <f t="shared" si="101"/>
        <v>0</v>
      </c>
      <c r="AJ124" s="57"/>
      <c r="AK124" s="57">
        <f>1*AK118</f>
        <v>0</v>
      </c>
      <c r="AL124" s="57" t="s">
        <v>96</v>
      </c>
      <c r="AM124" s="57">
        <v>100000</v>
      </c>
      <c r="AN124" s="57">
        <f t="shared" si="102"/>
        <v>0</v>
      </c>
      <c r="AO124" s="57"/>
      <c r="AP124" s="57">
        <f>1*AP118</f>
        <v>1</v>
      </c>
      <c r="AQ124" s="57" t="s">
        <v>96</v>
      </c>
      <c r="AR124" s="57">
        <v>100000</v>
      </c>
      <c r="AS124" s="57">
        <f t="shared" si="103"/>
        <v>100000</v>
      </c>
      <c r="AT124" s="57"/>
      <c r="AU124" s="57">
        <f>1*AU118</f>
        <v>0</v>
      </c>
      <c r="AV124" s="57" t="s">
        <v>96</v>
      </c>
      <c r="AW124" s="57">
        <v>100000</v>
      </c>
      <c r="AX124" s="57">
        <f t="shared" si="104"/>
        <v>0</v>
      </c>
      <c r="AY124" s="57"/>
      <c r="AZ124" s="57">
        <f>1*AZ118</f>
        <v>0</v>
      </c>
      <c r="BA124" s="57" t="s">
        <v>96</v>
      </c>
      <c r="BB124" s="57">
        <v>100000</v>
      </c>
      <c r="BC124" s="57">
        <f t="shared" si="105"/>
        <v>0</v>
      </c>
      <c r="BD124" s="57"/>
      <c r="BE124" s="57">
        <f>1*BE118</f>
        <v>1</v>
      </c>
      <c r="BF124" s="57" t="s">
        <v>96</v>
      </c>
      <c r="BG124" s="57">
        <v>100000</v>
      </c>
      <c r="BH124" s="57">
        <f t="shared" si="106"/>
        <v>100000</v>
      </c>
      <c r="BI124" s="57"/>
      <c r="BJ124" s="57">
        <f>1*BJ118</f>
        <v>0</v>
      </c>
      <c r="BK124" s="57" t="s">
        <v>96</v>
      </c>
      <c r="BL124" s="57">
        <v>100000</v>
      </c>
      <c r="BM124" s="57">
        <f t="shared" si="107"/>
        <v>0</v>
      </c>
      <c r="BO124" s="67"/>
      <c r="BP124" s="67"/>
    </row>
    <row r="125" spans="1:84" ht="15" customHeight="1" x14ac:dyDescent="0.3">
      <c r="A125" s="57"/>
      <c r="B125" s="57"/>
      <c r="C125" s="57"/>
      <c r="D125" s="57" t="s">
        <v>82</v>
      </c>
      <c r="E125" s="57" t="s">
        <v>25</v>
      </c>
      <c r="F125" s="57"/>
      <c r="G125" s="57">
        <f>1*F118</f>
        <v>0</v>
      </c>
      <c r="H125" s="57" t="s">
        <v>95</v>
      </c>
      <c r="I125" s="57">
        <v>7500</v>
      </c>
      <c r="J125" s="57">
        <f t="shared" si="96"/>
        <v>0</v>
      </c>
      <c r="K125" s="57"/>
      <c r="L125" s="57">
        <f>1*K118</f>
        <v>25</v>
      </c>
      <c r="M125" s="57" t="s">
        <v>95</v>
      </c>
      <c r="N125" s="57">
        <v>7500</v>
      </c>
      <c r="O125" s="57">
        <f t="shared" si="97"/>
        <v>187500</v>
      </c>
      <c r="P125" s="57"/>
      <c r="Q125" s="57">
        <f>1*P118</f>
        <v>0</v>
      </c>
      <c r="R125" s="57" t="s">
        <v>95</v>
      </c>
      <c r="S125" s="57">
        <v>7500</v>
      </c>
      <c r="T125" s="57">
        <f t="shared" si="98"/>
        <v>0</v>
      </c>
      <c r="U125" s="57"/>
      <c r="V125" s="57">
        <f>1*U118</f>
        <v>0</v>
      </c>
      <c r="W125" s="57" t="s">
        <v>95</v>
      </c>
      <c r="X125" s="57">
        <v>7500</v>
      </c>
      <c r="Y125" s="57">
        <f t="shared" si="99"/>
        <v>0</v>
      </c>
      <c r="Z125" s="57"/>
      <c r="AA125" s="57">
        <f>1*Z118</f>
        <v>25</v>
      </c>
      <c r="AB125" s="57" t="s">
        <v>95</v>
      </c>
      <c r="AC125" s="57">
        <v>7500</v>
      </c>
      <c r="AD125" s="57">
        <f t="shared" si="100"/>
        <v>187500</v>
      </c>
      <c r="AE125" s="57"/>
      <c r="AF125" s="57">
        <f>1*AE118</f>
        <v>0</v>
      </c>
      <c r="AG125" s="57" t="s">
        <v>95</v>
      </c>
      <c r="AH125" s="57">
        <v>7500</v>
      </c>
      <c r="AI125" s="57">
        <f t="shared" si="101"/>
        <v>0</v>
      </c>
      <c r="AJ125" s="57"/>
      <c r="AK125" s="57">
        <f>1*AJ118</f>
        <v>0</v>
      </c>
      <c r="AL125" s="57" t="s">
        <v>95</v>
      </c>
      <c r="AM125" s="57">
        <v>7500</v>
      </c>
      <c r="AN125" s="57">
        <f t="shared" si="102"/>
        <v>0</v>
      </c>
      <c r="AO125" s="57"/>
      <c r="AP125" s="57">
        <f>1*AO118</f>
        <v>25</v>
      </c>
      <c r="AQ125" s="57" t="s">
        <v>95</v>
      </c>
      <c r="AR125" s="57">
        <v>7500</v>
      </c>
      <c r="AS125" s="57">
        <f t="shared" si="103"/>
        <v>187500</v>
      </c>
      <c r="AT125" s="57"/>
      <c r="AU125" s="57">
        <f>1*AT118</f>
        <v>0</v>
      </c>
      <c r="AV125" s="57" t="s">
        <v>95</v>
      </c>
      <c r="AW125" s="57">
        <v>7500</v>
      </c>
      <c r="AX125" s="57">
        <f t="shared" si="104"/>
        <v>0</v>
      </c>
      <c r="AY125" s="57"/>
      <c r="AZ125" s="57">
        <f>1*AY118</f>
        <v>0</v>
      </c>
      <c r="BA125" s="57" t="s">
        <v>95</v>
      </c>
      <c r="BB125" s="57">
        <v>7500</v>
      </c>
      <c r="BC125" s="57">
        <f t="shared" si="105"/>
        <v>0</v>
      </c>
      <c r="BD125" s="57"/>
      <c r="BE125" s="57">
        <f>1*BD118</f>
        <v>25</v>
      </c>
      <c r="BF125" s="57" t="s">
        <v>95</v>
      </c>
      <c r="BG125" s="57">
        <v>7500</v>
      </c>
      <c r="BH125" s="57">
        <f t="shared" si="106"/>
        <v>187500</v>
      </c>
      <c r="BI125" s="57"/>
      <c r="BJ125" s="57">
        <f>1*BI118</f>
        <v>0</v>
      </c>
      <c r="BK125" s="57" t="s">
        <v>95</v>
      </c>
      <c r="BL125" s="57">
        <v>7500</v>
      </c>
      <c r="BM125" s="57">
        <f t="shared" si="107"/>
        <v>0</v>
      </c>
      <c r="BO125" s="67"/>
      <c r="BP125" s="67"/>
    </row>
    <row r="126" spans="1:84" ht="15" customHeight="1" x14ac:dyDescent="0.3">
      <c r="A126" s="57"/>
      <c r="B126" s="57"/>
      <c r="C126" s="57"/>
      <c r="D126" s="57" t="s">
        <v>97</v>
      </c>
      <c r="E126" s="57" t="s">
        <v>26</v>
      </c>
      <c r="F126" s="57"/>
      <c r="G126" s="57">
        <v>0</v>
      </c>
      <c r="H126" s="57" t="s">
        <v>82</v>
      </c>
      <c r="I126" s="57">
        <v>0</v>
      </c>
      <c r="J126" s="57">
        <f>SUM(J127:J130)</f>
        <v>0</v>
      </c>
      <c r="K126" s="57"/>
      <c r="L126" s="57">
        <v>0</v>
      </c>
      <c r="M126" s="57" t="s">
        <v>82</v>
      </c>
      <c r="N126" s="57">
        <v>0</v>
      </c>
      <c r="O126" s="57">
        <f>SUM(O127:O130)</f>
        <v>7050000</v>
      </c>
      <c r="P126" s="57"/>
      <c r="Q126" s="57">
        <v>0</v>
      </c>
      <c r="R126" s="57" t="s">
        <v>82</v>
      </c>
      <c r="S126" s="57">
        <v>0</v>
      </c>
      <c r="T126" s="57">
        <f>SUM(T127:T130)</f>
        <v>0</v>
      </c>
      <c r="U126" s="57"/>
      <c r="V126" s="57">
        <v>0</v>
      </c>
      <c r="W126" s="57" t="s">
        <v>82</v>
      </c>
      <c r="X126" s="57">
        <v>0</v>
      </c>
      <c r="Y126" s="57">
        <f>SUM(Y127:Y130)</f>
        <v>0</v>
      </c>
      <c r="Z126" s="57"/>
      <c r="AA126" s="57">
        <v>0</v>
      </c>
      <c r="AB126" s="57" t="s">
        <v>82</v>
      </c>
      <c r="AC126" s="57">
        <v>0</v>
      </c>
      <c r="AD126" s="57">
        <f>SUM(AD127:AD130)</f>
        <v>7050000</v>
      </c>
      <c r="AE126" s="57"/>
      <c r="AF126" s="57">
        <v>0</v>
      </c>
      <c r="AG126" s="57" t="s">
        <v>82</v>
      </c>
      <c r="AH126" s="57">
        <v>0</v>
      </c>
      <c r="AI126" s="57">
        <f>SUM(AI127:AI130)</f>
        <v>0</v>
      </c>
      <c r="AJ126" s="57"/>
      <c r="AK126" s="57">
        <v>0</v>
      </c>
      <c r="AL126" s="57" t="s">
        <v>82</v>
      </c>
      <c r="AM126" s="57">
        <v>0</v>
      </c>
      <c r="AN126" s="57">
        <f>SUM(AN127:AN130)</f>
        <v>0</v>
      </c>
      <c r="AO126" s="57"/>
      <c r="AP126" s="57">
        <v>0</v>
      </c>
      <c r="AQ126" s="57" t="s">
        <v>82</v>
      </c>
      <c r="AR126" s="57">
        <v>0</v>
      </c>
      <c r="AS126" s="57">
        <f>SUM(AS127:AS130)</f>
        <v>7050000</v>
      </c>
      <c r="AT126" s="57"/>
      <c r="AU126" s="57">
        <v>0</v>
      </c>
      <c r="AV126" s="57" t="s">
        <v>82</v>
      </c>
      <c r="AW126" s="57">
        <v>0</v>
      </c>
      <c r="AX126" s="57">
        <f>SUM(AX127:AX130)</f>
        <v>0</v>
      </c>
      <c r="AY126" s="57"/>
      <c r="AZ126" s="57">
        <v>0</v>
      </c>
      <c r="BA126" s="57" t="s">
        <v>82</v>
      </c>
      <c r="BB126" s="57">
        <v>0</v>
      </c>
      <c r="BC126" s="57">
        <f>SUM(BC127:BC130)</f>
        <v>0</v>
      </c>
      <c r="BD126" s="57"/>
      <c r="BE126" s="57">
        <v>0</v>
      </c>
      <c r="BF126" s="57" t="s">
        <v>82</v>
      </c>
      <c r="BG126" s="57">
        <v>0</v>
      </c>
      <c r="BH126" s="57">
        <f>SUM(BH127:BH130)</f>
        <v>7050000</v>
      </c>
      <c r="BI126" s="57"/>
      <c r="BJ126" s="57">
        <v>0</v>
      </c>
      <c r="BK126" s="57" t="s">
        <v>82</v>
      </c>
      <c r="BL126" s="57">
        <v>0</v>
      </c>
      <c r="BM126" s="57">
        <f>SUM(BM127:BM130)</f>
        <v>0</v>
      </c>
      <c r="BO126" s="67"/>
      <c r="BP126" s="67"/>
    </row>
    <row r="127" spans="1:84" ht="15" customHeight="1" x14ac:dyDescent="0.3">
      <c r="A127" s="57"/>
      <c r="B127" s="57"/>
      <c r="C127" s="57"/>
      <c r="D127" s="57" t="s">
        <v>82</v>
      </c>
      <c r="E127" s="58" t="s">
        <v>28</v>
      </c>
      <c r="F127" s="57"/>
      <c r="G127" s="57">
        <f>F118</f>
        <v>0</v>
      </c>
      <c r="H127" s="57" t="s">
        <v>95</v>
      </c>
      <c r="I127" s="57">
        <f>25000+100000</f>
        <v>125000</v>
      </c>
      <c r="J127" s="57">
        <f>G127*I127</f>
        <v>0</v>
      </c>
      <c r="K127" s="57"/>
      <c r="L127" s="57">
        <f>K118</f>
        <v>25</v>
      </c>
      <c r="M127" s="57" t="s">
        <v>95</v>
      </c>
      <c r="N127" s="57">
        <f>25000+100000</f>
        <v>125000</v>
      </c>
      <c r="O127" s="57">
        <f>L127*N127</f>
        <v>3125000</v>
      </c>
      <c r="P127" s="57"/>
      <c r="Q127" s="57">
        <f>P118</f>
        <v>0</v>
      </c>
      <c r="R127" s="57" t="s">
        <v>95</v>
      </c>
      <c r="S127" s="57">
        <f>25000+100000</f>
        <v>125000</v>
      </c>
      <c r="T127" s="57">
        <f>Q127*S127</f>
        <v>0</v>
      </c>
      <c r="U127" s="57"/>
      <c r="V127" s="57">
        <f>U118</f>
        <v>0</v>
      </c>
      <c r="W127" s="57" t="s">
        <v>95</v>
      </c>
      <c r="X127" s="57">
        <f>25000+100000</f>
        <v>125000</v>
      </c>
      <c r="Y127" s="57">
        <f>V127*X127</f>
        <v>0</v>
      </c>
      <c r="Z127" s="57"/>
      <c r="AA127" s="57">
        <f>Z118</f>
        <v>25</v>
      </c>
      <c r="AB127" s="57" t="s">
        <v>95</v>
      </c>
      <c r="AC127" s="57">
        <f>25000+100000</f>
        <v>125000</v>
      </c>
      <c r="AD127" s="57">
        <f>AA127*AC127</f>
        <v>3125000</v>
      </c>
      <c r="AE127" s="57"/>
      <c r="AF127" s="57">
        <f>AE118</f>
        <v>0</v>
      </c>
      <c r="AG127" s="57" t="s">
        <v>95</v>
      </c>
      <c r="AH127" s="57">
        <f>25000+100000</f>
        <v>125000</v>
      </c>
      <c r="AI127" s="57">
        <f>AF127*AH127</f>
        <v>0</v>
      </c>
      <c r="AJ127" s="57"/>
      <c r="AK127" s="57">
        <f>AJ118</f>
        <v>0</v>
      </c>
      <c r="AL127" s="57" t="s">
        <v>95</v>
      </c>
      <c r="AM127" s="57">
        <f>25000+100000</f>
        <v>125000</v>
      </c>
      <c r="AN127" s="57">
        <f>AK127*AM127</f>
        <v>0</v>
      </c>
      <c r="AO127" s="57"/>
      <c r="AP127" s="57">
        <f>AO118</f>
        <v>25</v>
      </c>
      <c r="AQ127" s="57" t="s">
        <v>95</v>
      </c>
      <c r="AR127" s="57">
        <f>25000+100000</f>
        <v>125000</v>
      </c>
      <c r="AS127" s="57">
        <f>AP127*AR127</f>
        <v>3125000</v>
      </c>
      <c r="AT127" s="57"/>
      <c r="AU127" s="57">
        <f>AT118</f>
        <v>0</v>
      </c>
      <c r="AV127" s="57" t="s">
        <v>95</v>
      </c>
      <c r="AW127" s="57">
        <f>25000+100000</f>
        <v>125000</v>
      </c>
      <c r="AX127" s="57">
        <f>AU127*AW127</f>
        <v>0</v>
      </c>
      <c r="AY127" s="57"/>
      <c r="AZ127" s="57">
        <f>AY118</f>
        <v>0</v>
      </c>
      <c r="BA127" s="57" t="s">
        <v>95</v>
      </c>
      <c r="BB127" s="57">
        <f>25000+100000</f>
        <v>125000</v>
      </c>
      <c r="BC127" s="57">
        <f>AZ127*BB127</f>
        <v>0</v>
      </c>
      <c r="BD127" s="57"/>
      <c r="BE127" s="57">
        <f>BD118</f>
        <v>25</v>
      </c>
      <c r="BF127" s="57" t="s">
        <v>95</v>
      </c>
      <c r="BG127" s="57">
        <f>25000+100000</f>
        <v>125000</v>
      </c>
      <c r="BH127" s="57">
        <f>BE127*BG127</f>
        <v>3125000</v>
      </c>
      <c r="BI127" s="57"/>
      <c r="BJ127" s="57">
        <f>BI118</f>
        <v>0</v>
      </c>
      <c r="BK127" s="57" t="s">
        <v>95</v>
      </c>
      <c r="BL127" s="57">
        <f>25000+100000</f>
        <v>125000</v>
      </c>
      <c r="BM127" s="57">
        <f>BJ127*BL127</f>
        <v>0</v>
      </c>
      <c r="BO127" s="67"/>
      <c r="BP127" s="67"/>
    </row>
    <row r="128" spans="1:84" ht="15" customHeight="1" x14ac:dyDescent="0.3">
      <c r="A128" s="57"/>
      <c r="B128" s="57"/>
      <c r="C128" s="57"/>
      <c r="D128" s="57" t="s">
        <v>82</v>
      </c>
      <c r="E128" s="57" t="s">
        <v>29</v>
      </c>
      <c r="F128" s="57"/>
      <c r="G128" s="57">
        <f>F118</f>
        <v>0</v>
      </c>
      <c r="H128" s="57" t="s">
        <v>98</v>
      </c>
      <c r="I128" s="57">
        <v>75000</v>
      </c>
      <c r="J128" s="57">
        <f>G128*I128</f>
        <v>0</v>
      </c>
      <c r="K128" s="57"/>
      <c r="L128" s="57">
        <f>K118</f>
        <v>25</v>
      </c>
      <c r="M128" s="57" t="s">
        <v>98</v>
      </c>
      <c r="N128" s="57">
        <v>75000</v>
      </c>
      <c r="O128" s="57">
        <f>L128*N128</f>
        <v>1875000</v>
      </c>
      <c r="P128" s="57"/>
      <c r="Q128" s="57">
        <f>P118</f>
        <v>0</v>
      </c>
      <c r="R128" s="57" t="s">
        <v>98</v>
      </c>
      <c r="S128" s="57">
        <v>75000</v>
      </c>
      <c r="T128" s="57">
        <f>Q128*S128</f>
        <v>0</v>
      </c>
      <c r="U128" s="57"/>
      <c r="V128" s="57">
        <f>U118</f>
        <v>0</v>
      </c>
      <c r="W128" s="57" t="s">
        <v>98</v>
      </c>
      <c r="X128" s="57">
        <v>75000</v>
      </c>
      <c r="Y128" s="57">
        <f>V128*X128</f>
        <v>0</v>
      </c>
      <c r="Z128" s="57"/>
      <c r="AA128" s="57">
        <f>Z118</f>
        <v>25</v>
      </c>
      <c r="AB128" s="57" t="s">
        <v>98</v>
      </c>
      <c r="AC128" s="57">
        <v>75000</v>
      </c>
      <c r="AD128" s="57">
        <f>AA128*AC128</f>
        <v>1875000</v>
      </c>
      <c r="AE128" s="57"/>
      <c r="AF128" s="57">
        <f>AE118</f>
        <v>0</v>
      </c>
      <c r="AG128" s="57" t="s">
        <v>98</v>
      </c>
      <c r="AH128" s="57">
        <v>75000</v>
      </c>
      <c r="AI128" s="57">
        <f>AF128*AH128</f>
        <v>0</v>
      </c>
      <c r="AJ128" s="57"/>
      <c r="AK128" s="57">
        <f>AJ118</f>
        <v>0</v>
      </c>
      <c r="AL128" s="57" t="s">
        <v>98</v>
      </c>
      <c r="AM128" s="57">
        <v>75000</v>
      </c>
      <c r="AN128" s="57">
        <f>AK128*AM128</f>
        <v>0</v>
      </c>
      <c r="AO128" s="57"/>
      <c r="AP128" s="57">
        <f>AO118</f>
        <v>25</v>
      </c>
      <c r="AQ128" s="57" t="s">
        <v>98</v>
      </c>
      <c r="AR128" s="57">
        <v>75000</v>
      </c>
      <c r="AS128" s="57">
        <f>AP128*AR128</f>
        <v>1875000</v>
      </c>
      <c r="AT128" s="57"/>
      <c r="AU128" s="57">
        <f>AT118</f>
        <v>0</v>
      </c>
      <c r="AV128" s="57" t="s">
        <v>98</v>
      </c>
      <c r="AW128" s="57">
        <v>75000</v>
      </c>
      <c r="AX128" s="57">
        <f>AU128*AW128</f>
        <v>0</v>
      </c>
      <c r="AY128" s="57"/>
      <c r="AZ128" s="57">
        <f>AY118</f>
        <v>0</v>
      </c>
      <c r="BA128" s="57" t="s">
        <v>98</v>
      </c>
      <c r="BB128" s="57">
        <v>75000</v>
      </c>
      <c r="BC128" s="57">
        <f>AZ128*BB128</f>
        <v>0</v>
      </c>
      <c r="BD128" s="57"/>
      <c r="BE128" s="57">
        <f>BD118</f>
        <v>25</v>
      </c>
      <c r="BF128" s="57" t="s">
        <v>98</v>
      </c>
      <c r="BG128" s="57">
        <v>75000</v>
      </c>
      <c r="BH128" s="57">
        <f>BE128*BG128</f>
        <v>1875000</v>
      </c>
      <c r="BI128" s="57"/>
      <c r="BJ128" s="57">
        <f>BI118</f>
        <v>0</v>
      </c>
      <c r="BK128" s="57" t="s">
        <v>98</v>
      </c>
      <c r="BL128" s="57">
        <v>75000</v>
      </c>
      <c r="BM128" s="57">
        <f>BJ128*BL128</f>
        <v>0</v>
      </c>
      <c r="BO128" s="67"/>
      <c r="BP128" s="67"/>
    </row>
    <row r="129" spans="1:84" ht="15" customHeight="1" x14ac:dyDescent="0.3">
      <c r="A129" s="57"/>
      <c r="B129" s="57"/>
      <c r="C129" s="57"/>
      <c r="D129" s="57" t="s">
        <v>82</v>
      </c>
      <c r="E129" s="57" t="s">
        <v>30</v>
      </c>
      <c r="F129" s="57"/>
      <c r="G129" s="57">
        <f>F118</f>
        <v>0</v>
      </c>
      <c r="H129" s="57" t="s">
        <v>95</v>
      </c>
      <c r="I129" s="57">
        <v>50000</v>
      </c>
      <c r="J129" s="57">
        <f>G129*I129</f>
        <v>0</v>
      </c>
      <c r="K129" s="57"/>
      <c r="L129" s="57">
        <f>K118</f>
        <v>25</v>
      </c>
      <c r="M129" s="57" t="s">
        <v>95</v>
      </c>
      <c r="N129" s="57">
        <v>50000</v>
      </c>
      <c r="O129" s="57">
        <f>L129*N129</f>
        <v>1250000</v>
      </c>
      <c r="P129" s="57"/>
      <c r="Q129" s="57">
        <f>P118</f>
        <v>0</v>
      </c>
      <c r="R129" s="57" t="s">
        <v>95</v>
      </c>
      <c r="S129" s="57">
        <v>50000</v>
      </c>
      <c r="T129" s="57">
        <f>Q129*S129</f>
        <v>0</v>
      </c>
      <c r="U129" s="57"/>
      <c r="V129" s="57">
        <f>U118</f>
        <v>0</v>
      </c>
      <c r="W129" s="57" t="s">
        <v>95</v>
      </c>
      <c r="X129" s="57">
        <v>50000</v>
      </c>
      <c r="Y129" s="57">
        <f>V129*X129</f>
        <v>0</v>
      </c>
      <c r="Z129" s="57"/>
      <c r="AA129" s="57">
        <f>Z118</f>
        <v>25</v>
      </c>
      <c r="AB129" s="57" t="s">
        <v>95</v>
      </c>
      <c r="AC129" s="57">
        <v>50000</v>
      </c>
      <c r="AD129" s="57">
        <f>AA129*AC129</f>
        <v>1250000</v>
      </c>
      <c r="AE129" s="57"/>
      <c r="AF129" s="57">
        <f>AE118</f>
        <v>0</v>
      </c>
      <c r="AG129" s="57" t="s">
        <v>95</v>
      </c>
      <c r="AH129" s="57">
        <v>50000</v>
      </c>
      <c r="AI129" s="57">
        <f>AF129*AH129</f>
        <v>0</v>
      </c>
      <c r="AJ129" s="57"/>
      <c r="AK129" s="57">
        <f>AJ118</f>
        <v>0</v>
      </c>
      <c r="AL129" s="57" t="s">
        <v>95</v>
      </c>
      <c r="AM129" s="57">
        <v>50000</v>
      </c>
      <c r="AN129" s="57">
        <f>AK129*AM129</f>
        <v>0</v>
      </c>
      <c r="AO129" s="57"/>
      <c r="AP129" s="57">
        <f>AO118</f>
        <v>25</v>
      </c>
      <c r="AQ129" s="57" t="s">
        <v>95</v>
      </c>
      <c r="AR129" s="57">
        <v>50000</v>
      </c>
      <c r="AS129" s="57">
        <f>AP129*AR129</f>
        <v>1250000</v>
      </c>
      <c r="AT129" s="57"/>
      <c r="AU129" s="57">
        <f>AT118</f>
        <v>0</v>
      </c>
      <c r="AV129" s="57" t="s">
        <v>95</v>
      </c>
      <c r="AW129" s="57">
        <v>50000</v>
      </c>
      <c r="AX129" s="57">
        <f>AU129*AW129</f>
        <v>0</v>
      </c>
      <c r="AY129" s="57"/>
      <c r="AZ129" s="57">
        <f>AY118</f>
        <v>0</v>
      </c>
      <c r="BA129" s="57" t="s">
        <v>95</v>
      </c>
      <c r="BB129" s="57">
        <v>50000</v>
      </c>
      <c r="BC129" s="57">
        <f>AZ129*BB129</f>
        <v>0</v>
      </c>
      <c r="BD129" s="57"/>
      <c r="BE129" s="57">
        <f>BD118</f>
        <v>25</v>
      </c>
      <c r="BF129" s="57" t="s">
        <v>95</v>
      </c>
      <c r="BG129" s="57">
        <v>50000</v>
      </c>
      <c r="BH129" s="57">
        <f>BE129*BG129</f>
        <v>1250000</v>
      </c>
      <c r="BI129" s="57"/>
      <c r="BJ129" s="57">
        <f>BI118</f>
        <v>0</v>
      </c>
      <c r="BK129" s="57" t="s">
        <v>95</v>
      </c>
      <c r="BL129" s="57">
        <v>50000</v>
      </c>
      <c r="BM129" s="57">
        <f>BJ129*BL129</f>
        <v>0</v>
      </c>
      <c r="BO129" s="67"/>
      <c r="BP129" s="67"/>
    </row>
    <row r="130" spans="1:84" ht="15" customHeight="1" x14ac:dyDescent="0.3">
      <c r="A130" s="57"/>
      <c r="B130" s="57"/>
      <c r="C130" s="57"/>
      <c r="D130" s="57" t="s">
        <v>82</v>
      </c>
      <c r="E130" s="57" t="s">
        <v>31</v>
      </c>
      <c r="F130" s="57"/>
      <c r="G130" s="57">
        <f>G118</f>
        <v>0</v>
      </c>
      <c r="H130" s="57" t="s">
        <v>94</v>
      </c>
      <c r="I130" s="57">
        <v>800000</v>
      </c>
      <c r="J130" s="57">
        <f>G130*I130</f>
        <v>0</v>
      </c>
      <c r="K130" s="57"/>
      <c r="L130" s="57">
        <f>L118</f>
        <v>1</v>
      </c>
      <c r="M130" s="57" t="s">
        <v>94</v>
      </c>
      <c r="N130" s="57">
        <v>800000</v>
      </c>
      <c r="O130" s="57">
        <f>L130*N130</f>
        <v>800000</v>
      </c>
      <c r="P130" s="57"/>
      <c r="Q130" s="57">
        <f>Q118</f>
        <v>0</v>
      </c>
      <c r="R130" s="57" t="s">
        <v>94</v>
      </c>
      <c r="S130" s="57">
        <v>800000</v>
      </c>
      <c r="T130" s="57">
        <f>Q130*S130</f>
        <v>0</v>
      </c>
      <c r="U130" s="57"/>
      <c r="V130" s="57">
        <f>V118</f>
        <v>0</v>
      </c>
      <c r="W130" s="57" t="s">
        <v>94</v>
      </c>
      <c r="X130" s="57">
        <v>800000</v>
      </c>
      <c r="Y130" s="57">
        <f>V130*X130</f>
        <v>0</v>
      </c>
      <c r="Z130" s="57"/>
      <c r="AA130" s="57">
        <f>AA118</f>
        <v>1</v>
      </c>
      <c r="AB130" s="57" t="s">
        <v>94</v>
      </c>
      <c r="AC130" s="57">
        <v>800000</v>
      </c>
      <c r="AD130" s="57">
        <f>AA130*AC130</f>
        <v>800000</v>
      </c>
      <c r="AE130" s="57"/>
      <c r="AF130" s="57">
        <f>AF118</f>
        <v>0</v>
      </c>
      <c r="AG130" s="57" t="s">
        <v>94</v>
      </c>
      <c r="AH130" s="57">
        <v>800000</v>
      </c>
      <c r="AI130" s="57">
        <f>AF130*AH130</f>
        <v>0</v>
      </c>
      <c r="AJ130" s="57"/>
      <c r="AK130" s="57">
        <f>AK118</f>
        <v>0</v>
      </c>
      <c r="AL130" s="57" t="s">
        <v>94</v>
      </c>
      <c r="AM130" s="57">
        <v>800000</v>
      </c>
      <c r="AN130" s="57">
        <f>AK130*AM130</f>
        <v>0</v>
      </c>
      <c r="AO130" s="57"/>
      <c r="AP130" s="57">
        <f>AP118</f>
        <v>1</v>
      </c>
      <c r="AQ130" s="57" t="s">
        <v>94</v>
      </c>
      <c r="AR130" s="57">
        <v>800000</v>
      </c>
      <c r="AS130" s="57">
        <f>AP130*AR130</f>
        <v>800000</v>
      </c>
      <c r="AT130" s="57"/>
      <c r="AU130" s="57">
        <f>AU118</f>
        <v>0</v>
      </c>
      <c r="AV130" s="57" t="s">
        <v>94</v>
      </c>
      <c r="AW130" s="57">
        <v>800000</v>
      </c>
      <c r="AX130" s="57">
        <f>AU130*AW130</f>
        <v>0</v>
      </c>
      <c r="AY130" s="57"/>
      <c r="AZ130" s="57">
        <f>AZ118</f>
        <v>0</v>
      </c>
      <c r="BA130" s="57" t="s">
        <v>94</v>
      </c>
      <c r="BB130" s="57">
        <v>800000</v>
      </c>
      <c r="BC130" s="57">
        <f>AZ130*BB130</f>
        <v>0</v>
      </c>
      <c r="BD130" s="57"/>
      <c r="BE130" s="57">
        <f>BE118</f>
        <v>1</v>
      </c>
      <c r="BF130" s="57" t="s">
        <v>94</v>
      </c>
      <c r="BG130" s="57">
        <v>800000</v>
      </c>
      <c r="BH130" s="57">
        <f>BE130*BG130</f>
        <v>800000</v>
      </c>
      <c r="BI130" s="57"/>
      <c r="BJ130" s="57">
        <f>BJ118</f>
        <v>0</v>
      </c>
      <c r="BK130" s="57" t="s">
        <v>94</v>
      </c>
      <c r="BL130" s="57">
        <v>800000</v>
      </c>
      <c r="BM130" s="57">
        <f>BJ130*BL130</f>
        <v>0</v>
      </c>
      <c r="BO130" s="67"/>
      <c r="BP130" s="67"/>
    </row>
    <row r="131" spans="1:84" s="47" customFormat="1" ht="15" customHeight="1" x14ac:dyDescent="0.3">
      <c r="A131" s="56" t="s">
        <v>83</v>
      </c>
      <c r="B131" s="56" t="s">
        <v>83</v>
      </c>
      <c r="C131" s="56" t="s">
        <v>87</v>
      </c>
      <c r="D131" s="56" t="s">
        <v>108</v>
      </c>
      <c r="E131" s="56" t="s">
        <v>40</v>
      </c>
      <c r="F131" s="56">
        <f>G131*25</f>
        <v>25</v>
      </c>
      <c r="G131" s="56">
        <v>1</v>
      </c>
      <c r="H131" s="56" t="s">
        <v>91</v>
      </c>
      <c r="I131" s="56">
        <v>0</v>
      </c>
      <c r="J131" s="56">
        <f>J132+J139</f>
        <v>10227500</v>
      </c>
      <c r="K131" s="56">
        <f>L131*25</f>
        <v>25</v>
      </c>
      <c r="L131" s="56">
        <v>1</v>
      </c>
      <c r="M131" s="56" t="s">
        <v>91</v>
      </c>
      <c r="N131" s="56">
        <v>0</v>
      </c>
      <c r="O131" s="56">
        <f>O132+O139</f>
        <v>10227500</v>
      </c>
      <c r="P131" s="56">
        <f>Q131*25</f>
        <v>25</v>
      </c>
      <c r="Q131" s="56">
        <v>1</v>
      </c>
      <c r="R131" s="56" t="s">
        <v>91</v>
      </c>
      <c r="S131" s="56">
        <v>0</v>
      </c>
      <c r="T131" s="56">
        <f>T132+T139</f>
        <v>10227500</v>
      </c>
      <c r="U131" s="56">
        <f>V131*25</f>
        <v>25</v>
      </c>
      <c r="V131" s="56">
        <v>1</v>
      </c>
      <c r="W131" s="56" t="s">
        <v>91</v>
      </c>
      <c r="X131" s="56">
        <v>0</v>
      </c>
      <c r="Y131" s="56">
        <f>Y132+Y139</f>
        <v>10227500</v>
      </c>
      <c r="Z131" s="56">
        <f>AA131*25</f>
        <v>25</v>
      </c>
      <c r="AA131" s="56">
        <v>1</v>
      </c>
      <c r="AB131" s="56" t="s">
        <v>91</v>
      </c>
      <c r="AC131" s="56">
        <v>0</v>
      </c>
      <c r="AD131" s="56">
        <f>AD132+AD139</f>
        <v>10227500</v>
      </c>
      <c r="AE131" s="56">
        <f>AF131*25</f>
        <v>25</v>
      </c>
      <c r="AF131" s="56">
        <v>1</v>
      </c>
      <c r="AG131" s="56" t="s">
        <v>91</v>
      </c>
      <c r="AH131" s="56">
        <v>0</v>
      </c>
      <c r="AI131" s="56">
        <f>AI132+AI139</f>
        <v>10227500</v>
      </c>
      <c r="AJ131" s="56">
        <f>AK131*25</f>
        <v>25</v>
      </c>
      <c r="AK131" s="56">
        <v>1</v>
      </c>
      <c r="AL131" s="56" t="s">
        <v>91</v>
      </c>
      <c r="AM131" s="56">
        <v>0</v>
      </c>
      <c r="AN131" s="56">
        <f>AN132+AN139</f>
        <v>10227500</v>
      </c>
      <c r="AO131" s="56">
        <f>AP131*25</f>
        <v>25</v>
      </c>
      <c r="AP131" s="56">
        <v>1</v>
      </c>
      <c r="AQ131" s="56" t="s">
        <v>91</v>
      </c>
      <c r="AR131" s="56">
        <v>0</v>
      </c>
      <c r="AS131" s="56">
        <f>AS132+AS139</f>
        <v>10227500</v>
      </c>
      <c r="AT131" s="56">
        <f>AU131*25</f>
        <v>25</v>
      </c>
      <c r="AU131" s="56">
        <v>1</v>
      </c>
      <c r="AV131" s="56" t="s">
        <v>91</v>
      </c>
      <c r="AW131" s="56">
        <v>0</v>
      </c>
      <c r="AX131" s="56">
        <f>AX132+AX139</f>
        <v>10227500</v>
      </c>
      <c r="AY131" s="56">
        <f>AZ131*25</f>
        <v>25</v>
      </c>
      <c r="AZ131" s="56">
        <v>1</v>
      </c>
      <c r="BA131" s="56" t="s">
        <v>91</v>
      </c>
      <c r="BB131" s="56">
        <v>0</v>
      </c>
      <c r="BC131" s="56">
        <f>BC132+BC139</f>
        <v>10227500</v>
      </c>
      <c r="BD131" s="56">
        <f>BE131*25</f>
        <v>25</v>
      </c>
      <c r="BE131" s="56">
        <v>1</v>
      </c>
      <c r="BF131" s="56" t="s">
        <v>91</v>
      </c>
      <c r="BG131" s="56">
        <v>0</v>
      </c>
      <c r="BH131" s="56">
        <f>BH132+BH139</f>
        <v>10227500</v>
      </c>
      <c r="BI131" s="56">
        <f>BJ131*25</f>
        <v>25</v>
      </c>
      <c r="BJ131" s="56">
        <v>1</v>
      </c>
      <c r="BK131" s="56" t="s">
        <v>91</v>
      </c>
      <c r="BL131" s="56">
        <v>0</v>
      </c>
      <c r="BM131" s="56">
        <f>BM132+BM139</f>
        <v>10227500</v>
      </c>
      <c r="BN131" s="51"/>
      <c r="BO131" s="66"/>
      <c r="BP131" s="66"/>
      <c r="BQ131" s="50">
        <f>+F131+K131+P131+U131+Z131+AE131+AJ131+AO131+AT131+AY131+BD131+BI131</f>
        <v>300</v>
      </c>
      <c r="BR131" s="50">
        <f>+G131+L131+Q131+V131+AA131+AF131+AK131+AP131+AU131+AZ131+BE131+BJ131</f>
        <v>12</v>
      </c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</row>
    <row r="132" spans="1:84" ht="15" customHeight="1" x14ac:dyDescent="0.3">
      <c r="A132" s="57"/>
      <c r="B132" s="57"/>
      <c r="C132" s="57"/>
      <c r="D132" s="57" t="s">
        <v>92</v>
      </c>
      <c r="E132" s="57" t="s">
        <v>19</v>
      </c>
      <c r="F132" s="57"/>
      <c r="G132" s="57">
        <v>0</v>
      </c>
      <c r="H132" s="57" t="s">
        <v>82</v>
      </c>
      <c r="I132" s="57">
        <v>0</v>
      </c>
      <c r="J132" s="57">
        <f>SUM(J133:J138)</f>
        <v>3177500</v>
      </c>
      <c r="K132" s="57"/>
      <c r="L132" s="57">
        <v>0</v>
      </c>
      <c r="M132" s="57" t="s">
        <v>82</v>
      </c>
      <c r="N132" s="57">
        <v>0</v>
      </c>
      <c r="O132" s="57">
        <f>SUM(O133:O138)</f>
        <v>3177500</v>
      </c>
      <c r="P132" s="57"/>
      <c r="Q132" s="57">
        <v>0</v>
      </c>
      <c r="R132" s="57" t="s">
        <v>82</v>
      </c>
      <c r="S132" s="57">
        <v>0</v>
      </c>
      <c r="T132" s="57">
        <f>SUM(T133:T138)</f>
        <v>3177500</v>
      </c>
      <c r="U132" s="57"/>
      <c r="V132" s="57">
        <v>0</v>
      </c>
      <c r="W132" s="57" t="s">
        <v>82</v>
      </c>
      <c r="X132" s="57">
        <v>0</v>
      </c>
      <c r="Y132" s="57">
        <f>SUM(Y133:Y138)</f>
        <v>3177500</v>
      </c>
      <c r="Z132" s="57"/>
      <c r="AA132" s="57">
        <v>0</v>
      </c>
      <c r="AB132" s="57" t="s">
        <v>82</v>
      </c>
      <c r="AC132" s="57">
        <v>0</v>
      </c>
      <c r="AD132" s="57">
        <f>SUM(AD133:AD138)</f>
        <v>3177500</v>
      </c>
      <c r="AE132" s="57"/>
      <c r="AF132" s="57">
        <v>0</v>
      </c>
      <c r="AG132" s="57" t="s">
        <v>82</v>
      </c>
      <c r="AH132" s="57">
        <v>0</v>
      </c>
      <c r="AI132" s="57">
        <f>SUM(AI133:AI138)</f>
        <v>3177500</v>
      </c>
      <c r="AJ132" s="57"/>
      <c r="AK132" s="57">
        <v>0</v>
      </c>
      <c r="AL132" s="57" t="s">
        <v>82</v>
      </c>
      <c r="AM132" s="57">
        <v>0</v>
      </c>
      <c r="AN132" s="57">
        <f>SUM(AN133:AN138)</f>
        <v>3177500</v>
      </c>
      <c r="AO132" s="57"/>
      <c r="AP132" s="57">
        <v>0</v>
      </c>
      <c r="AQ132" s="57" t="s">
        <v>82</v>
      </c>
      <c r="AR132" s="57">
        <v>0</v>
      </c>
      <c r="AS132" s="57">
        <f>SUM(AS133:AS138)</f>
        <v>3177500</v>
      </c>
      <c r="AT132" s="57"/>
      <c r="AU132" s="57">
        <v>0</v>
      </c>
      <c r="AV132" s="57" t="s">
        <v>82</v>
      </c>
      <c r="AW132" s="57">
        <v>0</v>
      </c>
      <c r="AX132" s="57">
        <f>SUM(AX133:AX138)</f>
        <v>3177500</v>
      </c>
      <c r="AY132" s="57"/>
      <c r="AZ132" s="57">
        <v>0</v>
      </c>
      <c r="BA132" s="57" t="s">
        <v>82</v>
      </c>
      <c r="BB132" s="57">
        <v>0</v>
      </c>
      <c r="BC132" s="57">
        <f>SUM(BC133:BC138)</f>
        <v>3177500</v>
      </c>
      <c r="BD132" s="57"/>
      <c r="BE132" s="57">
        <v>0</v>
      </c>
      <c r="BF132" s="57" t="s">
        <v>82</v>
      </c>
      <c r="BG132" s="57">
        <v>0</v>
      </c>
      <c r="BH132" s="57">
        <f>SUM(BH133:BH138)</f>
        <v>3177500</v>
      </c>
      <c r="BI132" s="57"/>
      <c r="BJ132" s="57">
        <v>0</v>
      </c>
      <c r="BK132" s="57" t="s">
        <v>82</v>
      </c>
      <c r="BL132" s="57">
        <v>0</v>
      </c>
      <c r="BM132" s="57">
        <f>SUM(BM133:BM138)</f>
        <v>3177500</v>
      </c>
      <c r="BO132" s="67"/>
      <c r="BP132" s="67"/>
    </row>
    <row r="133" spans="1:84" ht="15" customHeight="1" x14ac:dyDescent="0.3">
      <c r="A133" s="57"/>
      <c r="B133" s="57"/>
      <c r="C133" s="57"/>
      <c r="D133" s="57" t="s">
        <v>82</v>
      </c>
      <c r="E133" s="57" t="s">
        <v>20</v>
      </c>
      <c r="F133" s="57"/>
      <c r="G133" s="57">
        <f>6*G131</f>
        <v>6</v>
      </c>
      <c r="H133" s="57" t="s">
        <v>93</v>
      </c>
      <c r="I133" s="57">
        <v>150000</v>
      </c>
      <c r="J133" s="57">
        <f t="shared" ref="J133:J138" si="108">G133*I133</f>
        <v>900000</v>
      </c>
      <c r="K133" s="57"/>
      <c r="L133" s="57">
        <f>6*L131</f>
        <v>6</v>
      </c>
      <c r="M133" s="57" t="s">
        <v>93</v>
      </c>
      <c r="N133" s="57">
        <v>150000</v>
      </c>
      <c r="O133" s="57">
        <f t="shared" ref="O133:O138" si="109">L133*N133</f>
        <v>900000</v>
      </c>
      <c r="P133" s="57"/>
      <c r="Q133" s="57">
        <f>6*Q131</f>
        <v>6</v>
      </c>
      <c r="R133" s="57" t="s">
        <v>93</v>
      </c>
      <c r="S133" s="57">
        <v>150000</v>
      </c>
      <c r="T133" s="57">
        <f t="shared" ref="T133:T138" si="110">Q133*S133</f>
        <v>900000</v>
      </c>
      <c r="U133" s="57"/>
      <c r="V133" s="57">
        <f>6*V131</f>
        <v>6</v>
      </c>
      <c r="W133" s="57" t="s">
        <v>93</v>
      </c>
      <c r="X133" s="57">
        <v>150000</v>
      </c>
      <c r="Y133" s="57">
        <f t="shared" ref="Y133:Y138" si="111">V133*X133</f>
        <v>900000</v>
      </c>
      <c r="Z133" s="57"/>
      <c r="AA133" s="57">
        <f>6*AA131</f>
        <v>6</v>
      </c>
      <c r="AB133" s="57" t="s">
        <v>93</v>
      </c>
      <c r="AC133" s="57">
        <v>150000</v>
      </c>
      <c r="AD133" s="57">
        <f t="shared" ref="AD133:AD138" si="112">AA133*AC133</f>
        <v>900000</v>
      </c>
      <c r="AE133" s="57"/>
      <c r="AF133" s="57">
        <f>6*AF131</f>
        <v>6</v>
      </c>
      <c r="AG133" s="57" t="s">
        <v>93</v>
      </c>
      <c r="AH133" s="57">
        <v>150000</v>
      </c>
      <c r="AI133" s="57">
        <f t="shared" ref="AI133:AI138" si="113">AF133*AH133</f>
        <v>900000</v>
      </c>
      <c r="AJ133" s="57"/>
      <c r="AK133" s="57">
        <f>6*AK131</f>
        <v>6</v>
      </c>
      <c r="AL133" s="57" t="s">
        <v>93</v>
      </c>
      <c r="AM133" s="57">
        <v>150000</v>
      </c>
      <c r="AN133" s="57">
        <f t="shared" ref="AN133:AN138" si="114">AK133*AM133</f>
        <v>900000</v>
      </c>
      <c r="AO133" s="57"/>
      <c r="AP133" s="57">
        <f>6*AP131</f>
        <v>6</v>
      </c>
      <c r="AQ133" s="57" t="s">
        <v>93</v>
      </c>
      <c r="AR133" s="57">
        <v>150000</v>
      </c>
      <c r="AS133" s="57">
        <f t="shared" ref="AS133:AS138" si="115">AP133*AR133</f>
        <v>900000</v>
      </c>
      <c r="AT133" s="57"/>
      <c r="AU133" s="57">
        <f>6*AU131</f>
        <v>6</v>
      </c>
      <c r="AV133" s="57" t="s">
        <v>93</v>
      </c>
      <c r="AW133" s="57">
        <v>150000</v>
      </c>
      <c r="AX133" s="57">
        <f t="shared" ref="AX133:AX138" si="116">AU133*AW133</f>
        <v>900000</v>
      </c>
      <c r="AY133" s="57"/>
      <c r="AZ133" s="57">
        <f>6*AZ131</f>
        <v>6</v>
      </c>
      <c r="BA133" s="57" t="s">
        <v>93</v>
      </c>
      <c r="BB133" s="57">
        <v>150000</v>
      </c>
      <c r="BC133" s="57">
        <f t="shared" ref="BC133:BC138" si="117">AZ133*BB133</f>
        <v>900000</v>
      </c>
      <c r="BD133" s="57"/>
      <c r="BE133" s="57">
        <f>6*BE131</f>
        <v>6</v>
      </c>
      <c r="BF133" s="57" t="s">
        <v>93</v>
      </c>
      <c r="BG133" s="57">
        <v>150000</v>
      </c>
      <c r="BH133" s="57">
        <f t="shared" ref="BH133:BH138" si="118">BE133*BG133</f>
        <v>900000</v>
      </c>
      <c r="BI133" s="57"/>
      <c r="BJ133" s="57">
        <f>6*BJ131</f>
        <v>6</v>
      </c>
      <c r="BK133" s="57" t="s">
        <v>93</v>
      </c>
      <c r="BL133" s="57">
        <v>150000</v>
      </c>
      <c r="BM133" s="57">
        <f t="shared" ref="BM133:BM138" si="119">BJ133*BL133</f>
        <v>900000</v>
      </c>
      <c r="BO133" s="67"/>
      <c r="BP133" s="67"/>
    </row>
    <row r="134" spans="1:84" ht="15" customHeight="1" x14ac:dyDescent="0.3">
      <c r="A134" s="57"/>
      <c r="B134" s="57"/>
      <c r="C134" s="57"/>
      <c r="D134" s="57" t="s">
        <v>82</v>
      </c>
      <c r="E134" s="57" t="s">
        <v>21</v>
      </c>
      <c r="F134" s="57"/>
      <c r="G134" s="57">
        <f>6*2*G131</f>
        <v>12</v>
      </c>
      <c r="H134" s="57" t="s">
        <v>93</v>
      </c>
      <c r="I134" s="57">
        <v>150000</v>
      </c>
      <c r="J134" s="57">
        <f t="shared" si="108"/>
        <v>1800000</v>
      </c>
      <c r="K134" s="57"/>
      <c r="L134" s="57">
        <f>6*2*L131</f>
        <v>12</v>
      </c>
      <c r="M134" s="57" t="s">
        <v>93</v>
      </c>
      <c r="N134" s="57">
        <v>150000</v>
      </c>
      <c r="O134" s="57">
        <f t="shared" si="109"/>
        <v>1800000</v>
      </c>
      <c r="P134" s="57"/>
      <c r="Q134" s="57">
        <f>6*2*Q131</f>
        <v>12</v>
      </c>
      <c r="R134" s="57" t="s">
        <v>93</v>
      </c>
      <c r="S134" s="57">
        <v>150000</v>
      </c>
      <c r="T134" s="57">
        <f t="shared" si="110"/>
        <v>1800000</v>
      </c>
      <c r="U134" s="57"/>
      <c r="V134" s="57">
        <f>6*2*V131</f>
        <v>12</v>
      </c>
      <c r="W134" s="57" t="s">
        <v>93</v>
      </c>
      <c r="X134" s="57">
        <v>150000</v>
      </c>
      <c r="Y134" s="57">
        <f t="shared" si="111"/>
        <v>1800000</v>
      </c>
      <c r="Z134" s="57"/>
      <c r="AA134" s="57">
        <f>6*2*AA131</f>
        <v>12</v>
      </c>
      <c r="AB134" s="57" t="s">
        <v>93</v>
      </c>
      <c r="AC134" s="57">
        <v>150000</v>
      </c>
      <c r="AD134" s="57">
        <f t="shared" si="112"/>
        <v>1800000</v>
      </c>
      <c r="AE134" s="57"/>
      <c r="AF134" s="57">
        <f>6*2*AF131</f>
        <v>12</v>
      </c>
      <c r="AG134" s="57" t="s">
        <v>93</v>
      </c>
      <c r="AH134" s="57">
        <v>150000</v>
      </c>
      <c r="AI134" s="57">
        <f t="shared" si="113"/>
        <v>1800000</v>
      </c>
      <c r="AJ134" s="57"/>
      <c r="AK134" s="57">
        <f>6*2*AK131</f>
        <v>12</v>
      </c>
      <c r="AL134" s="57" t="s">
        <v>93</v>
      </c>
      <c r="AM134" s="57">
        <v>150000</v>
      </c>
      <c r="AN134" s="57">
        <f t="shared" si="114"/>
        <v>1800000</v>
      </c>
      <c r="AO134" s="57"/>
      <c r="AP134" s="57">
        <f>6*2*AP131</f>
        <v>12</v>
      </c>
      <c r="AQ134" s="57" t="s">
        <v>93</v>
      </c>
      <c r="AR134" s="57">
        <v>150000</v>
      </c>
      <c r="AS134" s="57">
        <f t="shared" si="115"/>
        <v>1800000</v>
      </c>
      <c r="AT134" s="57"/>
      <c r="AU134" s="57">
        <f>6*2*AU131</f>
        <v>12</v>
      </c>
      <c r="AV134" s="57" t="s">
        <v>93</v>
      </c>
      <c r="AW134" s="57">
        <v>150000</v>
      </c>
      <c r="AX134" s="57">
        <f t="shared" si="116"/>
        <v>1800000</v>
      </c>
      <c r="AY134" s="57"/>
      <c r="AZ134" s="57">
        <f>6*2*AZ131</f>
        <v>12</v>
      </c>
      <c r="BA134" s="57" t="s">
        <v>93</v>
      </c>
      <c r="BB134" s="57">
        <v>150000</v>
      </c>
      <c r="BC134" s="57">
        <f t="shared" si="117"/>
        <v>1800000</v>
      </c>
      <c r="BD134" s="57"/>
      <c r="BE134" s="57">
        <f>6*2*BE131</f>
        <v>12</v>
      </c>
      <c r="BF134" s="57" t="s">
        <v>93</v>
      </c>
      <c r="BG134" s="57">
        <v>150000</v>
      </c>
      <c r="BH134" s="57">
        <f t="shared" si="118"/>
        <v>1800000</v>
      </c>
      <c r="BI134" s="57"/>
      <c r="BJ134" s="57">
        <f>6*2*BJ131</f>
        <v>12</v>
      </c>
      <c r="BK134" s="57" t="s">
        <v>93</v>
      </c>
      <c r="BL134" s="57">
        <v>150000</v>
      </c>
      <c r="BM134" s="57">
        <f t="shared" si="119"/>
        <v>1800000</v>
      </c>
      <c r="BO134" s="67"/>
      <c r="BP134" s="67"/>
    </row>
    <row r="135" spans="1:84" ht="15" customHeight="1" x14ac:dyDescent="0.3">
      <c r="A135" s="57"/>
      <c r="B135" s="57"/>
      <c r="C135" s="57"/>
      <c r="D135" s="57" t="s">
        <v>82</v>
      </c>
      <c r="E135" s="57" t="s">
        <v>22</v>
      </c>
      <c r="F135" s="57"/>
      <c r="G135" s="57">
        <f>G131</f>
        <v>1</v>
      </c>
      <c r="H135" s="57" t="s">
        <v>94</v>
      </c>
      <c r="I135" s="57">
        <v>0</v>
      </c>
      <c r="J135" s="57">
        <f t="shared" si="108"/>
        <v>0</v>
      </c>
      <c r="K135" s="57"/>
      <c r="L135" s="57">
        <f>L131</f>
        <v>1</v>
      </c>
      <c r="M135" s="57" t="s">
        <v>94</v>
      </c>
      <c r="N135" s="57">
        <v>0</v>
      </c>
      <c r="O135" s="57">
        <f t="shared" si="109"/>
        <v>0</v>
      </c>
      <c r="P135" s="57"/>
      <c r="Q135" s="57">
        <f>Q131</f>
        <v>1</v>
      </c>
      <c r="R135" s="57" t="s">
        <v>94</v>
      </c>
      <c r="S135" s="57">
        <v>0</v>
      </c>
      <c r="T135" s="57">
        <f t="shared" si="110"/>
        <v>0</v>
      </c>
      <c r="U135" s="57"/>
      <c r="V135" s="57">
        <f>V131</f>
        <v>1</v>
      </c>
      <c r="W135" s="57" t="s">
        <v>94</v>
      </c>
      <c r="X135" s="57">
        <v>0</v>
      </c>
      <c r="Y135" s="57">
        <f t="shared" si="111"/>
        <v>0</v>
      </c>
      <c r="Z135" s="57"/>
      <c r="AA135" s="57">
        <f>AA131</f>
        <v>1</v>
      </c>
      <c r="AB135" s="57" t="s">
        <v>94</v>
      </c>
      <c r="AC135" s="57">
        <v>0</v>
      </c>
      <c r="AD135" s="57">
        <f t="shared" si="112"/>
        <v>0</v>
      </c>
      <c r="AE135" s="57"/>
      <c r="AF135" s="57">
        <f>AF131</f>
        <v>1</v>
      </c>
      <c r="AG135" s="57" t="s">
        <v>94</v>
      </c>
      <c r="AH135" s="57">
        <v>0</v>
      </c>
      <c r="AI135" s="57">
        <f t="shared" si="113"/>
        <v>0</v>
      </c>
      <c r="AJ135" s="57"/>
      <c r="AK135" s="57">
        <f>AK131</f>
        <v>1</v>
      </c>
      <c r="AL135" s="57" t="s">
        <v>94</v>
      </c>
      <c r="AM135" s="57">
        <v>0</v>
      </c>
      <c r="AN135" s="57">
        <f t="shared" si="114"/>
        <v>0</v>
      </c>
      <c r="AO135" s="57"/>
      <c r="AP135" s="57">
        <f>AP131</f>
        <v>1</v>
      </c>
      <c r="AQ135" s="57" t="s">
        <v>94</v>
      </c>
      <c r="AR135" s="57">
        <v>0</v>
      </c>
      <c r="AS135" s="57">
        <f t="shared" si="115"/>
        <v>0</v>
      </c>
      <c r="AT135" s="57"/>
      <c r="AU135" s="57">
        <f>AU131</f>
        <v>1</v>
      </c>
      <c r="AV135" s="57" t="s">
        <v>94</v>
      </c>
      <c r="AW135" s="57">
        <v>0</v>
      </c>
      <c r="AX135" s="57">
        <f t="shared" si="116"/>
        <v>0</v>
      </c>
      <c r="AY135" s="57"/>
      <c r="AZ135" s="57">
        <f>AZ131</f>
        <v>1</v>
      </c>
      <c r="BA135" s="57" t="s">
        <v>94</v>
      </c>
      <c r="BB135" s="57">
        <v>0</v>
      </c>
      <c r="BC135" s="57">
        <f t="shared" si="117"/>
        <v>0</v>
      </c>
      <c r="BD135" s="57"/>
      <c r="BE135" s="57">
        <f>BE131</f>
        <v>1</v>
      </c>
      <c r="BF135" s="57" t="s">
        <v>94</v>
      </c>
      <c r="BG135" s="57">
        <v>0</v>
      </c>
      <c r="BH135" s="57">
        <f t="shared" si="118"/>
        <v>0</v>
      </c>
      <c r="BI135" s="57"/>
      <c r="BJ135" s="57">
        <f>BJ131</f>
        <v>1</v>
      </c>
      <c r="BK135" s="57" t="s">
        <v>94</v>
      </c>
      <c r="BL135" s="57">
        <v>0</v>
      </c>
      <c r="BM135" s="57">
        <f t="shared" si="119"/>
        <v>0</v>
      </c>
      <c r="BO135" s="67"/>
      <c r="BP135" s="67"/>
    </row>
    <row r="136" spans="1:84" ht="15" customHeight="1" x14ac:dyDescent="0.3">
      <c r="A136" s="57"/>
      <c r="B136" s="57"/>
      <c r="C136" s="57"/>
      <c r="D136" s="57" t="s">
        <v>82</v>
      </c>
      <c r="E136" s="57" t="s">
        <v>23</v>
      </c>
      <c r="F136" s="57"/>
      <c r="G136" s="57">
        <f>1*G131</f>
        <v>1</v>
      </c>
      <c r="H136" s="57" t="s">
        <v>95</v>
      </c>
      <c r="I136" s="57">
        <v>190000</v>
      </c>
      <c r="J136" s="57">
        <f t="shared" si="108"/>
        <v>190000</v>
      </c>
      <c r="K136" s="57"/>
      <c r="L136" s="57">
        <f>1*L131</f>
        <v>1</v>
      </c>
      <c r="M136" s="57" t="s">
        <v>95</v>
      </c>
      <c r="N136" s="57">
        <v>190000</v>
      </c>
      <c r="O136" s="57">
        <f t="shared" si="109"/>
        <v>190000</v>
      </c>
      <c r="P136" s="57"/>
      <c r="Q136" s="57">
        <f>1*Q131</f>
        <v>1</v>
      </c>
      <c r="R136" s="57" t="s">
        <v>95</v>
      </c>
      <c r="S136" s="57">
        <v>190000</v>
      </c>
      <c r="T136" s="57">
        <f t="shared" si="110"/>
        <v>190000</v>
      </c>
      <c r="U136" s="57"/>
      <c r="V136" s="57">
        <f>1*V131</f>
        <v>1</v>
      </c>
      <c r="W136" s="57" t="s">
        <v>95</v>
      </c>
      <c r="X136" s="57">
        <v>190000</v>
      </c>
      <c r="Y136" s="57">
        <f t="shared" si="111"/>
        <v>190000</v>
      </c>
      <c r="Z136" s="57"/>
      <c r="AA136" s="57">
        <f>1*AA131</f>
        <v>1</v>
      </c>
      <c r="AB136" s="57" t="s">
        <v>95</v>
      </c>
      <c r="AC136" s="57">
        <v>190000</v>
      </c>
      <c r="AD136" s="57">
        <f t="shared" si="112"/>
        <v>190000</v>
      </c>
      <c r="AE136" s="57"/>
      <c r="AF136" s="57">
        <f>1*AF131</f>
        <v>1</v>
      </c>
      <c r="AG136" s="57" t="s">
        <v>95</v>
      </c>
      <c r="AH136" s="57">
        <v>190000</v>
      </c>
      <c r="AI136" s="57">
        <f t="shared" si="113"/>
        <v>190000</v>
      </c>
      <c r="AJ136" s="57"/>
      <c r="AK136" s="57">
        <f>1*AK131</f>
        <v>1</v>
      </c>
      <c r="AL136" s="57" t="s">
        <v>95</v>
      </c>
      <c r="AM136" s="57">
        <v>190000</v>
      </c>
      <c r="AN136" s="57">
        <f t="shared" si="114"/>
        <v>190000</v>
      </c>
      <c r="AO136" s="57"/>
      <c r="AP136" s="57">
        <f>1*AP131</f>
        <v>1</v>
      </c>
      <c r="AQ136" s="57" t="s">
        <v>95</v>
      </c>
      <c r="AR136" s="57">
        <v>190000</v>
      </c>
      <c r="AS136" s="57">
        <f t="shared" si="115"/>
        <v>190000</v>
      </c>
      <c r="AT136" s="57"/>
      <c r="AU136" s="57">
        <f>1*AU131</f>
        <v>1</v>
      </c>
      <c r="AV136" s="57" t="s">
        <v>95</v>
      </c>
      <c r="AW136" s="57">
        <v>190000</v>
      </c>
      <c r="AX136" s="57">
        <f t="shared" si="116"/>
        <v>190000</v>
      </c>
      <c r="AY136" s="57"/>
      <c r="AZ136" s="57">
        <f>1*AZ131</f>
        <v>1</v>
      </c>
      <c r="BA136" s="57" t="s">
        <v>95</v>
      </c>
      <c r="BB136" s="57">
        <v>190000</v>
      </c>
      <c r="BC136" s="57">
        <f t="shared" si="117"/>
        <v>190000</v>
      </c>
      <c r="BD136" s="57"/>
      <c r="BE136" s="57">
        <f>1*BE131</f>
        <v>1</v>
      </c>
      <c r="BF136" s="57" t="s">
        <v>95</v>
      </c>
      <c r="BG136" s="57">
        <v>190000</v>
      </c>
      <c r="BH136" s="57">
        <f t="shared" si="118"/>
        <v>190000</v>
      </c>
      <c r="BI136" s="57"/>
      <c r="BJ136" s="57">
        <f>1*BJ131</f>
        <v>1</v>
      </c>
      <c r="BK136" s="57" t="s">
        <v>95</v>
      </c>
      <c r="BL136" s="57">
        <v>190000</v>
      </c>
      <c r="BM136" s="57">
        <f t="shared" si="119"/>
        <v>190000</v>
      </c>
      <c r="BO136" s="67"/>
      <c r="BP136" s="67"/>
    </row>
    <row r="137" spans="1:84" ht="15" customHeight="1" x14ac:dyDescent="0.3">
      <c r="A137" s="57"/>
      <c r="B137" s="57"/>
      <c r="C137" s="57"/>
      <c r="D137" s="57" t="s">
        <v>82</v>
      </c>
      <c r="E137" s="57" t="s">
        <v>24</v>
      </c>
      <c r="F137" s="57"/>
      <c r="G137" s="57">
        <f>1*G131</f>
        <v>1</v>
      </c>
      <c r="H137" s="57" t="s">
        <v>96</v>
      </c>
      <c r="I137" s="57">
        <v>100000</v>
      </c>
      <c r="J137" s="57">
        <f t="shared" si="108"/>
        <v>100000</v>
      </c>
      <c r="K137" s="57"/>
      <c r="L137" s="57">
        <f>1*L131</f>
        <v>1</v>
      </c>
      <c r="M137" s="57" t="s">
        <v>96</v>
      </c>
      <c r="N137" s="57">
        <v>100000</v>
      </c>
      <c r="O137" s="57">
        <f t="shared" si="109"/>
        <v>100000</v>
      </c>
      <c r="P137" s="57"/>
      <c r="Q137" s="57">
        <f>1*Q131</f>
        <v>1</v>
      </c>
      <c r="R137" s="57" t="s">
        <v>96</v>
      </c>
      <c r="S137" s="57">
        <v>100000</v>
      </c>
      <c r="T137" s="57">
        <f t="shared" si="110"/>
        <v>100000</v>
      </c>
      <c r="U137" s="57"/>
      <c r="V137" s="57">
        <f>1*V131</f>
        <v>1</v>
      </c>
      <c r="W137" s="57" t="s">
        <v>96</v>
      </c>
      <c r="X137" s="57">
        <v>100000</v>
      </c>
      <c r="Y137" s="57">
        <f t="shared" si="111"/>
        <v>100000</v>
      </c>
      <c r="Z137" s="57"/>
      <c r="AA137" s="57">
        <f>1*AA131</f>
        <v>1</v>
      </c>
      <c r="AB137" s="57" t="s">
        <v>96</v>
      </c>
      <c r="AC137" s="57">
        <v>100000</v>
      </c>
      <c r="AD137" s="57">
        <f t="shared" si="112"/>
        <v>100000</v>
      </c>
      <c r="AE137" s="57"/>
      <c r="AF137" s="57">
        <f>1*AF131</f>
        <v>1</v>
      </c>
      <c r="AG137" s="57" t="s">
        <v>96</v>
      </c>
      <c r="AH137" s="57">
        <v>100000</v>
      </c>
      <c r="AI137" s="57">
        <f t="shared" si="113"/>
        <v>100000</v>
      </c>
      <c r="AJ137" s="57"/>
      <c r="AK137" s="57">
        <f>1*AK131</f>
        <v>1</v>
      </c>
      <c r="AL137" s="57" t="s">
        <v>96</v>
      </c>
      <c r="AM137" s="57">
        <v>100000</v>
      </c>
      <c r="AN137" s="57">
        <f t="shared" si="114"/>
        <v>100000</v>
      </c>
      <c r="AO137" s="57"/>
      <c r="AP137" s="57">
        <f>1*AP131</f>
        <v>1</v>
      </c>
      <c r="AQ137" s="57" t="s">
        <v>96</v>
      </c>
      <c r="AR137" s="57">
        <v>100000</v>
      </c>
      <c r="AS137" s="57">
        <f t="shared" si="115"/>
        <v>100000</v>
      </c>
      <c r="AT137" s="57"/>
      <c r="AU137" s="57">
        <f>1*AU131</f>
        <v>1</v>
      </c>
      <c r="AV137" s="57" t="s">
        <v>96</v>
      </c>
      <c r="AW137" s="57">
        <v>100000</v>
      </c>
      <c r="AX137" s="57">
        <f t="shared" si="116"/>
        <v>100000</v>
      </c>
      <c r="AY137" s="57"/>
      <c r="AZ137" s="57">
        <f>1*AZ131</f>
        <v>1</v>
      </c>
      <c r="BA137" s="57" t="s">
        <v>96</v>
      </c>
      <c r="BB137" s="57">
        <v>100000</v>
      </c>
      <c r="BC137" s="57">
        <f t="shared" si="117"/>
        <v>100000</v>
      </c>
      <c r="BD137" s="57"/>
      <c r="BE137" s="57">
        <f>1*BE131</f>
        <v>1</v>
      </c>
      <c r="BF137" s="57" t="s">
        <v>96</v>
      </c>
      <c r="BG137" s="57">
        <v>100000</v>
      </c>
      <c r="BH137" s="57">
        <f t="shared" si="118"/>
        <v>100000</v>
      </c>
      <c r="BI137" s="57"/>
      <c r="BJ137" s="57">
        <f>1*BJ131</f>
        <v>1</v>
      </c>
      <c r="BK137" s="57" t="s">
        <v>96</v>
      </c>
      <c r="BL137" s="57">
        <v>100000</v>
      </c>
      <c r="BM137" s="57">
        <f t="shared" si="119"/>
        <v>100000</v>
      </c>
      <c r="BO137" s="67"/>
      <c r="BP137" s="67"/>
    </row>
    <row r="138" spans="1:84" ht="15" customHeight="1" x14ac:dyDescent="0.3">
      <c r="A138" s="57"/>
      <c r="B138" s="57"/>
      <c r="C138" s="57"/>
      <c r="D138" s="57" t="s">
        <v>82</v>
      </c>
      <c r="E138" s="57" t="s">
        <v>25</v>
      </c>
      <c r="F138" s="57"/>
      <c r="G138" s="57">
        <f>1*F131</f>
        <v>25</v>
      </c>
      <c r="H138" s="57" t="s">
        <v>95</v>
      </c>
      <c r="I138" s="57">
        <v>7500</v>
      </c>
      <c r="J138" s="57">
        <f t="shared" si="108"/>
        <v>187500</v>
      </c>
      <c r="K138" s="57"/>
      <c r="L138" s="57">
        <f>1*K131</f>
        <v>25</v>
      </c>
      <c r="M138" s="57" t="s">
        <v>95</v>
      </c>
      <c r="N138" s="57">
        <v>7500</v>
      </c>
      <c r="O138" s="57">
        <f t="shared" si="109"/>
        <v>187500</v>
      </c>
      <c r="P138" s="57"/>
      <c r="Q138" s="57">
        <f>1*P131</f>
        <v>25</v>
      </c>
      <c r="R138" s="57" t="s">
        <v>95</v>
      </c>
      <c r="S138" s="57">
        <v>7500</v>
      </c>
      <c r="T138" s="57">
        <f t="shared" si="110"/>
        <v>187500</v>
      </c>
      <c r="U138" s="57"/>
      <c r="V138" s="57">
        <f>1*U131</f>
        <v>25</v>
      </c>
      <c r="W138" s="57" t="s">
        <v>95</v>
      </c>
      <c r="X138" s="57">
        <v>7500</v>
      </c>
      <c r="Y138" s="57">
        <f t="shared" si="111"/>
        <v>187500</v>
      </c>
      <c r="Z138" s="57"/>
      <c r="AA138" s="57">
        <f>1*Z131</f>
        <v>25</v>
      </c>
      <c r="AB138" s="57" t="s">
        <v>95</v>
      </c>
      <c r="AC138" s="57">
        <v>7500</v>
      </c>
      <c r="AD138" s="57">
        <f t="shared" si="112"/>
        <v>187500</v>
      </c>
      <c r="AE138" s="57"/>
      <c r="AF138" s="57">
        <f>1*AE131</f>
        <v>25</v>
      </c>
      <c r="AG138" s="57" t="s">
        <v>95</v>
      </c>
      <c r="AH138" s="57">
        <v>7500</v>
      </c>
      <c r="AI138" s="57">
        <f t="shared" si="113"/>
        <v>187500</v>
      </c>
      <c r="AJ138" s="57"/>
      <c r="AK138" s="57">
        <f>1*AJ131</f>
        <v>25</v>
      </c>
      <c r="AL138" s="57" t="s">
        <v>95</v>
      </c>
      <c r="AM138" s="57">
        <v>7500</v>
      </c>
      <c r="AN138" s="57">
        <f t="shared" si="114"/>
        <v>187500</v>
      </c>
      <c r="AO138" s="57"/>
      <c r="AP138" s="57">
        <f>1*AO131</f>
        <v>25</v>
      </c>
      <c r="AQ138" s="57" t="s">
        <v>95</v>
      </c>
      <c r="AR138" s="57">
        <v>7500</v>
      </c>
      <c r="AS138" s="57">
        <f t="shared" si="115"/>
        <v>187500</v>
      </c>
      <c r="AT138" s="57"/>
      <c r="AU138" s="57">
        <f>1*AT131</f>
        <v>25</v>
      </c>
      <c r="AV138" s="57" t="s">
        <v>95</v>
      </c>
      <c r="AW138" s="57">
        <v>7500</v>
      </c>
      <c r="AX138" s="57">
        <f t="shared" si="116"/>
        <v>187500</v>
      </c>
      <c r="AY138" s="57"/>
      <c r="AZ138" s="57">
        <f>1*AY131</f>
        <v>25</v>
      </c>
      <c r="BA138" s="57" t="s">
        <v>95</v>
      </c>
      <c r="BB138" s="57">
        <v>7500</v>
      </c>
      <c r="BC138" s="57">
        <f t="shared" si="117"/>
        <v>187500</v>
      </c>
      <c r="BD138" s="57"/>
      <c r="BE138" s="57">
        <f>1*BD131</f>
        <v>25</v>
      </c>
      <c r="BF138" s="57" t="s">
        <v>95</v>
      </c>
      <c r="BG138" s="57">
        <v>7500</v>
      </c>
      <c r="BH138" s="57">
        <f t="shared" si="118"/>
        <v>187500</v>
      </c>
      <c r="BI138" s="57"/>
      <c r="BJ138" s="57">
        <f>1*BI131</f>
        <v>25</v>
      </c>
      <c r="BK138" s="57" t="s">
        <v>95</v>
      </c>
      <c r="BL138" s="57">
        <v>7500</v>
      </c>
      <c r="BM138" s="57">
        <f t="shared" si="119"/>
        <v>187500</v>
      </c>
      <c r="BO138" s="67"/>
      <c r="BP138" s="67"/>
    </row>
    <row r="139" spans="1:84" ht="15" customHeight="1" x14ac:dyDescent="0.3">
      <c r="A139" s="57"/>
      <c r="B139" s="57"/>
      <c r="C139" s="57"/>
      <c r="D139" s="57" t="s">
        <v>97</v>
      </c>
      <c r="E139" s="57" t="s">
        <v>26</v>
      </c>
      <c r="F139" s="57"/>
      <c r="G139" s="57">
        <v>0</v>
      </c>
      <c r="H139" s="57" t="s">
        <v>82</v>
      </c>
      <c r="I139" s="57">
        <v>0</v>
      </c>
      <c r="J139" s="57">
        <f>SUM(J140:J143)</f>
        <v>7050000</v>
      </c>
      <c r="K139" s="57"/>
      <c r="L139" s="57">
        <v>0</v>
      </c>
      <c r="M139" s="57" t="s">
        <v>82</v>
      </c>
      <c r="N139" s="57">
        <v>0</v>
      </c>
      <c r="O139" s="57">
        <f>SUM(O140:O143)</f>
        <v>7050000</v>
      </c>
      <c r="P139" s="57"/>
      <c r="Q139" s="57">
        <v>0</v>
      </c>
      <c r="R139" s="57" t="s">
        <v>82</v>
      </c>
      <c r="S139" s="57">
        <v>0</v>
      </c>
      <c r="T139" s="57">
        <f>SUM(T140:T143)</f>
        <v>7050000</v>
      </c>
      <c r="U139" s="57"/>
      <c r="V139" s="57">
        <v>0</v>
      </c>
      <c r="W139" s="57" t="s">
        <v>82</v>
      </c>
      <c r="X139" s="57">
        <v>0</v>
      </c>
      <c r="Y139" s="57">
        <f>SUM(Y140:Y143)</f>
        <v>7050000</v>
      </c>
      <c r="Z139" s="57"/>
      <c r="AA139" s="57">
        <v>0</v>
      </c>
      <c r="AB139" s="57" t="s">
        <v>82</v>
      </c>
      <c r="AC139" s="57">
        <v>0</v>
      </c>
      <c r="AD139" s="57">
        <f>SUM(AD140:AD143)</f>
        <v>7050000</v>
      </c>
      <c r="AE139" s="57"/>
      <c r="AF139" s="57">
        <v>0</v>
      </c>
      <c r="AG139" s="57" t="s">
        <v>82</v>
      </c>
      <c r="AH139" s="57">
        <v>0</v>
      </c>
      <c r="AI139" s="57">
        <f>SUM(AI140:AI143)</f>
        <v>7050000</v>
      </c>
      <c r="AJ139" s="57"/>
      <c r="AK139" s="57">
        <v>0</v>
      </c>
      <c r="AL139" s="57" t="s">
        <v>82</v>
      </c>
      <c r="AM139" s="57">
        <v>0</v>
      </c>
      <c r="AN139" s="57">
        <f>SUM(AN140:AN143)</f>
        <v>7050000</v>
      </c>
      <c r="AO139" s="57"/>
      <c r="AP139" s="57">
        <v>0</v>
      </c>
      <c r="AQ139" s="57" t="s">
        <v>82</v>
      </c>
      <c r="AR139" s="57">
        <v>0</v>
      </c>
      <c r="AS139" s="57">
        <f>SUM(AS140:AS143)</f>
        <v>7050000</v>
      </c>
      <c r="AT139" s="57"/>
      <c r="AU139" s="57">
        <v>0</v>
      </c>
      <c r="AV139" s="57" t="s">
        <v>82</v>
      </c>
      <c r="AW139" s="57">
        <v>0</v>
      </c>
      <c r="AX139" s="57">
        <f>SUM(AX140:AX143)</f>
        <v>7050000</v>
      </c>
      <c r="AY139" s="57"/>
      <c r="AZ139" s="57">
        <v>0</v>
      </c>
      <c r="BA139" s="57" t="s">
        <v>82</v>
      </c>
      <c r="BB139" s="57">
        <v>0</v>
      </c>
      <c r="BC139" s="57">
        <f>SUM(BC140:BC143)</f>
        <v>7050000</v>
      </c>
      <c r="BD139" s="57"/>
      <c r="BE139" s="57">
        <v>0</v>
      </c>
      <c r="BF139" s="57" t="s">
        <v>82</v>
      </c>
      <c r="BG139" s="57">
        <v>0</v>
      </c>
      <c r="BH139" s="57">
        <f>SUM(BH140:BH143)</f>
        <v>7050000</v>
      </c>
      <c r="BI139" s="57"/>
      <c r="BJ139" s="57">
        <v>0</v>
      </c>
      <c r="BK139" s="57" t="s">
        <v>82</v>
      </c>
      <c r="BL139" s="57">
        <v>0</v>
      </c>
      <c r="BM139" s="57">
        <f>SUM(BM140:BM143)</f>
        <v>7050000</v>
      </c>
      <c r="BO139" s="67"/>
      <c r="BP139" s="67"/>
    </row>
    <row r="140" spans="1:84" ht="15" customHeight="1" x14ac:dyDescent="0.3">
      <c r="A140" s="57"/>
      <c r="B140" s="57"/>
      <c r="C140" s="57"/>
      <c r="D140" s="57" t="s">
        <v>82</v>
      </c>
      <c r="E140" s="58" t="s">
        <v>28</v>
      </c>
      <c r="F140" s="57"/>
      <c r="G140" s="57">
        <f>F131</f>
        <v>25</v>
      </c>
      <c r="H140" s="57" t="s">
        <v>95</v>
      </c>
      <c r="I140" s="57">
        <f>25000+100000</f>
        <v>125000</v>
      </c>
      <c r="J140" s="57">
        <f>G140*I140</f>
        <v>3125000</v>
      </c>
      <c r="K140" s="57"/>
      <c r="L140" s="57">
        <f>K131</f>
        <v>25</v>
      </c>
      <c r="M140" s="57" t="s">
        <v>95</v>
      </c>
      <c r="N140" s="57">
        <f>25000+100000</f>
        <v>125000</v>
      </c>
      <c r="O140" s="57">
        <f>L140*N140</f>
        <v>3125000</v>
      </c>
      <c r="P140" s="57"/>
      <c r="Q140" s="57">
        <f>P131</f>
        <v>25</v>
      </c>
      <c r="R140" s="57" t="s">
        <v>95</v>
      </c>
      <c r="S140" s="57">
        <f>25000+100000</f>
        <v>125000</v>
      </c>
      <c r="T140" s="57">
        <f>Q140*S140</f>
        <v>3125000</v>
      </c>
      <c r="U140" s="57"/>
      <c r="V140" s="57">
        <f>U131</f>
        <v>25</v>
      </c>
      <c r="W140" s="57" t="s">
        <v>95</v>
      </c>
      <c r="X140" s="57">
        <f>25000+100000</f>
        <v>125000</v>
      </c>
      <c r="Y140" s="57">
        <f>V140*X140</f>
        <v>3125000</v>
      </c>
      <c r="Z140" s="57"/>
      <c r="AA140" s="57">
        <f>Z131</f>
        <v>25</v>
      </c>
      <c r="AB140" s="57" t="s">
        <v>95</v>
      </c>
      <c r="AC140" s="57">
        <f>25000+100000</f>
        <v>125000</v>
      </c>
      <c r="AD140" s="57">
        <f>AA140*AC140</f>
        <v>3125000</v>
      </c>
      <c r="AE140" s="57"/>
      <c r="AF140" s="57">
        <f>AE131</f>
        <v>25</v>
      </c>
      <c r="AG140" s="57" t="s">
        <v>95</v>
      </c>
      <c r="AH140" s="57">
        <f>25000+100000</f>
        <v>125000</v>
      </c>
      <c r="AI140" s="57">
        <f>AF140*AH140</f>
        <v>3125000</v>
      </c>
      <c r="AJ140" s="57"/>
      <c r="AK140" s="57">
        <f>AJ131</f>
        <v>25</v>
      </c>
      <c r="AL140" s="57" t="s">
        <v>95</v>
      </c>
      <c r="AM140" s="57">
        <f>25000+100000</f>
        <v>125000</v>
      </c>
      <c r="AN140" s="57">
        <f>AK140*AM140</f>
        <v>3125000</v>
      </c>
      <c r="AO140" s="57"/>
      <c r="AP140" s="57">
        <f>AO131</f>
        <v>25</v>
      </c>
      <c r="AQ140" s="57" t="s">
        <v>95</v>
      </c>
      <c r="AR140" s="57">
        <f>25000+100000</f>
        <v>125000</v>
      </c>
      <c r="AS140" s="57">
        <f>AP140*AR140</f>
        <v>3125000</v>
      </c>
      <c r="AT140" s="57"/>
      <c r="AU140" s="57">
        <f>AT131</f>
        <v>25</v>
      </c>
      <c r="AV140" s="57" t="s">
        <v>95</v>
      </c>
      <c r="AW140" s="57">
        <f>25000+100000</f>
        <v>125000</v>
      </c>
      <c r="AX140" s="57">
        <f>AU140*AW140</f>
        <v>3125000</v>
      </c>
      <c r="AY140" s="57"/>
      <c r="AZ140" s="57">
        <f>AY131</f>
        <v>25</v>
      </c>
      <c r="BA140" s="57" t="s">
        <v>95</v>
      </c>
      <c r="BB140" s="57">
        <f>25000+100000</f>
        <v>125000</v>
      </c>
      <c r="BC140" s="57">
        <f>AZ140*BB140</f>
        <v>3125000</v>
      </c>
      <c r="BD140" s="57"/>
      <c r="BE140" s="57">
        <f>BD131</f>
        <v>25</v>
      </c>
      <c r="BF140" s="57" t="s">
        <v>95</v>
      </c>
      <c r="BG140" s="57">
        <f>25000+100000</f>
        <v>125000</v>
      </c>
      <c r="BH140" s="57">
        <f>BE140*BG140</f>
        <v>3125000</v>
      </c>
      <c r="BI140" s="57"/>
      <c r="BJ140" s="57">
        <f>BI131</f>
        <v>25</v>
      </c>
      <c r="BK140" s="57" t="s">
        <v>95</v>
      </c>
      <c r="BL140" s="57">
        <f>25000+100000</f>
        <v>125000</v>
      </c>
      <c r="BM140" s="57">
        <f>BJ140*BL140</f>
        <v>3125000</v>
      </c>
      <c r="BO140" s="67"/>
      <c r="BP140" s="67"/>
    </row>
    <row r="141" spans="1:84" ht="15" customHeight="1" x14ac:dyDescent="0.3">
      <c r="A141" s="57"/>
      <c r="B141" s="57"/>
      <c r="C141" s="57"/>
      <c r="D141" s="57" t="s">
        <v>82</v>
      </c>
      <c r="E141" s="57" t="s">
        <v>29</v>
      </c>
      <c r="F141" s="57"/>
      <c r="G141" s="57">
        <f>F131</f>
        <v>25</v>
      </c>
      <c r="H141" s="57" t="s">
        <v>98</v>
      </c>
      <c r="I141" s="57">
        <v>75000</v>
      </c>
      <c r="J141" s="57">
        <f>G141*I141</f>
        <v>1875000</v>
      </c>
      <c r="K141" s="57"/>
      <c r="L141" s="57">
        <f>K131</f>
        <v>25</v>
      </c>
      <c r="M141" s="57" t="s">
        <v>98</v>
      </c>
      <c r="N141" s="57">
        <v>75000</v>
      </c>
      <c r="O141" s="57">
        <f>L141*N141</f>
        <v>1875000</v>
      </c>
      <c r="P141" s="57"/>
      <c r="Q141" s="57">
        <f>P131</f>
        <v>25</v>
      </c>
      <c r="R141" s="57" t="s">
        <v>98</v>
      </c>
      <c r="S141" s="57">
        <v>75000</v>
      </c>
      <c r="T141" s="57">
        <f>Q141*S141</f>
        <v>1875000</v>
      </c>
      <c r="U141" s="57"/>
      <c r="V141" s="57">
        <f>U131</f>
        <v>25</v>
      </c>
      <c r="W141" s="57" t="s">
        <v>98</v>
      </c>
      <c r="X141" s="57">
        <v>75000</v>
      </c>
      <c r="Y141" s="57">
        <f>V141*X141</f>
        <v>1875000</v>
      </c>
      <c r="Z141" s="57"/>
      <c r="AA141" s="57">
        <f>Z131</f>
        <v>25</v>
      </c>
      <c r="AB141" s="57" t="s">
        <v>98</v>
      </c>
      <c r="AC141" s="57">
        <v>75000</v>
      </c>
      <c r="AD141" s="57">
        <f>AA141*AC141</f>
        <v>1875000</v>
      </c>
      <c r="AE141" s="57"/>
      <c r="AF141" s="57">
        <f>AE131</f>
        <v>25</v>
      </c>
      <c r="AG141" s="57" t="s">
        <v>98</v>
      </c>
      <c r="AH141" s="57">
        <v>75000</v>
      </c>
      <c r="AI141" s="57">
        <f>AF141*AH141</f>
        <v>1875000</v>
      </c>
      <c r="AJ141" s="57"/>
      <c r="AK141" s="57">
        <f>AJ131</f>
        <v>25</v>
      </c>
      <c r="AL141" s="57" t="s">
        <v>98</v>
      </c>
      <c r="AM141" s="57">
        <v>75000</v>
      </c>
      <c r="AN141" s="57">
        <f>AK141*AM141</f>
        <v>1875000</v>
      </c>
      <c r="AO141" s="57"/>
      <c r="AP141" s="57">
        <f>AO131</f>
        <v>25</v>
      </c>
      <c r="AQ141" s="57" t="s">
        <v>98</v>
      </c>
      <c r="AR141" s="57">
        <v>75000</v>
      </c>
      <c r="AS141" s="57">
        <f>AP141*AR141</f>
        <v>1875000</v>
      </c>
      <c r="AT141" s="57"/>
      <c r="AU141" s="57">
        <f>AT131</f>
        <v>25</v>
      </c>
      <c r="AV141" s="57" t="s">
        <v>98</v>
      </c>
      <c r="AW141" s="57">
        <v>75000</v>
      </c>
      <c r="AX141" s="57">
        <f>AU141*AW141</f>
        <v>1875000</v>
      </c>
      <c r="AY141" s="57"/>
      <c r="AZ141" s="57">
        <f>AY131</f>
        <v>25</v>
      </c>
      <c r="BA141" s="57" t="s">
        <v>98</v>
      </c>
      <c r="BB141" s="57">
        <v>75000</v>
      </c>
      <c r="BC141" s="57">
        <f>AZ141*BB141</f>
        <v>1875000</v>
      </c>
      <c r="BD141" s="57"/>
      <c r="BE141" s="57">
        <f>BD131</f>
        <v>25</v>
      </c>
      <c r="BF141" s="57" t="s">
        <v>98</v>
      </c>
      <c r="BG141" s="57">
        <v>75000</v>
      </c>
      <c r="BH141" s="57">
        <f>BE141*BG141</f>
        <v>1875000</v>
      </c>
      <c r="BI141" s="57"/>
      <c r="BJ141" s="57">
        <f>BI131</f>
        <v>25</v>
      </c>
      <c r="BK141" s="57" t="s">
        <v>98</v>
      </c>
      <c r="BL141" s="57">
        <v>75000</v>
      </c>
      <c r="BM141" s="57">
        <f>BJ141*BL141</f>
        <v>1875000</v>
      </c>
      <c r="BO141" s="67"/>
      <c r="BP141" s="67"/>
    </row>
    <row r="142" spans="1:84" ht="15" customHeight="1" x14ac:dyDescent="0.3">
      <c r="A142" s="57"/>
      <c r="B142" s="57"/>
      <c r="C142" s="57"/>
      <c r="D142" s="57" t="s">
        <v>82</v>
      </c>
      <c r="E142" s="57" t="s">
        <v>30</v>
      </c>
      <c r="F142" s="57"/>
      <c r="G142" s="57">
        <f>F131</f>
        <v>25</v>
      </c>
      <c r="H142" s="57" t="s">
        <v>95</v>
      </c>
      <c r="I142" s="57">
        <v>50000</v>
      </c>
      <c r="J142" s="57">
        <f>G142*I142</f>
        <v>1250000</v>
      </c>
      <c r="K142" s="57"/>
      <c r="L142" s="57">
        <f>K131</f>
        <v>25</v>
      </c>
      <c r="M142" s="57" t="s">
        <v>95</v>
      </c>
      <c r="N142" s="57">
        <v>50000</v>
      </c>
      <c r="O142" s="57">
        <f>L142*N142</f>
        <v>1250000</v>
      </c>
      <c r="P142" s="57"/>
      <c r="Q142" s="57">
        <f>P131</f>
        <v>25</v>
      </c>
      <c r="R142" s="57" t="s">
        <v>95</v>
      </c>
      <c r="S142" s="57">
        <v>50000</v>
      </c>
      <c r="T142" s="57">
        <f>Q142*S142</f>
        <v>1250000</v>
      </c>
      <c r="U142" s="57"/>
      <c r="V142" s="57">
        <f>U131</f>
        <v>25</v>
      </c>
      <c r="W142" s="57" t="s">
        <v>95</v>
      </c>
      <c r="X142" s="57">
        <v>50000</v>
      </c>
      <c r="Y142" s="57">
        <f>V142*X142</f>
        <v>1250000</v>
      </c>
      <c r="Z142" s="57"/>
      <c r="AA142" s="57">
        <f>Z131</f>
        <v>25</v>
      </c>
      <c r="AB142" s="57" t="s">
        <v>95</v>
      </c>
      <c r="AC142" s="57">
        <v>50000</v>
      </c>
      <c r="AD142" s="57">
        <f>AA142*AC142</f>
        <v>1250000</v>
      </c>
      <c r="AE142" s="57"/>
      <c r="AF142" s="57">
        <f>AE131</f>
        <v>25</v>
      </c>
      <c r="AG142" s="57" t="s">
        <v>95</v>
      </c>
      <c r="AH142" s="57">
        <v>50000</v>
      </c>
      <c r="AI142" s="57">
        <f>AF142*AH142</f>
        <v>1250000</v>
      </c>
      <c r="AJ142" s="57"/>
      <c r="AK142" s="57">
        <f>AJ131</f>
        <v>25</v>
      </c>
      <c r="AL142" s="57" t="s">
        <v>95</v>
      </c>
      <c r="AM142" s="57">
        <v>50000</v>
      </c>
      <c r="AN142" s="57">
        <f>AK142*AM142</f>
        <v>1250000</v>
      </c>
      <c r="AO142" s="57"/>
      <c r="AP142" s="57">
        <f>AO131</f>
        <v>25</v>
      </c>
      <c r="AQ142" s="57" t="s">
        <v>95</v>
      </c>
      <c r="AR142" s="57">
        <v>50000</v>
      </c>
      <c r="AS142" s="57">
        <f>AP142*AR142</f>
        <v>1250000</v>
      </c>
      <c r="AT142" s="57"/>
      <c r="AU142" s="57">
        <f>AT131</f>
        <v>25</v>
      </c>
      <c r="AV142" s="57" t="s">
        <v>95</v>
      </c>
      <c r="AW142" s="57">
        <v>50000</v>
      </c>
      <c r="AX142" s="57">
        <f>AU142*AW142</f>
        <v>1250000</v>
      </c>
      <c r="AY142" s="57"/>
      <c r="AZ142" s="57">
        <f>AY131</f>
        <v>25</v>
      </c>
      <c r="BA142" s="57" t="s">
        <v>95</v>
      </c>
      <c r="BB142" s="57">
        <v>50000</v>
      </c>
      <c r="BC142" s="57">
        <f>AZ142*BB142</f>
        <v>1250000</v>
      </c>
      <c r="BD142" s="57"/>
      <c r="BE142" s="57">
        <f>BD131</f>
        <v>25</v>
      </c>
      <c r="BF142" s="57" t="s">
        <v>95</v>
      </c>
      <c r="BG142" s="57">
        <v>50000</v>
      </c>
      <c r="BH142" s="57">
        <f>BE142*BG142</f>
        <v>1250000</v>
      </c>
      <c r="BI142" s="57"/>
      <c r="BJ142" s="57">
        <f>BI131</f>
        <v>25</v>
      </c>
      <c r="BK142" s="57" t="s">
        <v>95</v>
      </c>
      <c r="BL142" s="57">
        <v>50000</v>
      </c>
      <c r="BM142" s="57">
        <f>BJ142*BL142</f>
        <v>1250000</v>
      </c>
      <c r="BO142" s="67"/>
      <c r="BP142" s="67"/>
    </row>
    <row r="143" spans="1:84" ht="15" customHeight="1" x14ac:dyDescent="0.3">
      <c r="A143" s="57"/>
      <c r="B143" s="57"/>
      <c r="C143" s="57"/>
      <c r="D143" s="57" t="s">
        <v>82</v>
      </c>
      <c r="E143" s="57" t="s">
        <v>31</v>
      </c>
      <c r="F143" s="57"/>
      <c r="G143" s="57">
        <f>G131</f>
        <v>1</v>
      </c>
      <c r="H143" s="57" t="s">
        <v>94</v>
      </c>
      <c r="I143" s="57">
        <v>800000</v>
      </c>
      <c r="J143" s="57">
        <f>G143*I143</f>
        <v>800000</v>
      </c>
      <c r="K143" s="57"/>
      <c r="L143" s="57">
        <f>L131</f>
        <v>1</v>
      </c>
      <c r="M143" s="57" t="s">
        <v>94</v>
      </c>
      <c r="N143" s="57">
        <v>800000</v>
      </c>
      <c r="O143" s="57">
        <f>L143*N143</f>
        <v>800000</v>
      </c>
      <c r="P143" s="57"/>
      <c r="Q143" s="57">
        <f>Q131</f>
        <v>1</v>
      </c>
      <c r="R143" s="57" t="s">
        <v>94</v>
      </c>
      <c r="S143" s="57">
        <v>800000</v>
      </c>
      <c r="T143" s="57">
        <f>Q143*S143</f>
        <v>800000</v>
      </c>
      <c r="U143" s="57"/>
      <c r="V143" s="57">
        <f>V131</f>
        <v>1</v>
      </c>
      <c r="W143" s="57" t="s">
        <v>94</v>
      </c>
      <c r="X143" s="57">
        <v>800000</v>
      </c>
      <c r="Y143" s="57">
        <f>V143*X143</f>
        <v>800000</v>
      </c>
      <c r="Z143" s="57"/>
      <c r="AA143" s="57">
        <f>AA131</f>
        <v>1</v>
      </c>
      <c r="AB143" s="57" t="s">
        <v>94</v>
      </c>
      <c r="AC143" s="57">
        <v>800000</v>
      </c>
      <c r="AD143" s="57">
        <f>AA143*AC143</f>
        <v>800000</v>
      </c>
      <c r="AE143" s="57"/>
      <c r="AF143" s="57">
        <f>AF131</f>
        <v>1</v>
      </c>
      <c r="AG143" s="57" t="s">
        <v>94</v>
      </c>
      <c r="AH143" s="57">
        <v>800000</v>
      </c>
      <c r="AI143" s="57">
        <f>AF143*AH143</f>
        <v>800000</v>
      </c>
      <c r="AJ143" s="57"/>
      <c r="AK143" s="57">
        <f>AK131</f>
        <v>1</v>
      </c>
      <c r="AL143" s="57" t="s">
        <v>94</v>
      </c>
      <c r="AM143" s="57">
        <v>800000</v>
      </c>
      <c r="AN143" s="57">
        <f>AK143*AM143</f>
        <v>800000</v>
      </c>
      <c r="AO143" s="57"/>
      <c r="AP143" s="57">
        <f>AP131</f>
        <v>1</v>
      </c>
      <c r="AQ143" s="57" t="s">
        <v>94</v>
      </c>
      <c r="AR143" s="57">
        <v>800000</v>
      </c>
      <c r="AS143" s="57">
        <f>AP143*AR143</f>
        <v>800000</v>
      </c>
      <c r="AT143" s="57"/>
      <c r="AU143" s="57">
        <f>AU131</f>
        <v>1</v>
      </c>
      <c r="AV143" s="57" t="s">
        <v>94</v>
      </c>
      <c r="AW143" s="57">
        <v>800000</v>
      </c>
      <c r="AX143" s="57">
        <f>AU143*AW143</f>
        <v>800000</v>
      </c>
      <c r="AY143" s="57"/>
      <c r="AZ143" s="57">
        <f>AZ131</f>
        <v>1</v>
      </c>
      <c r="BA143" s="57" t="s">
        <v>94</v>
      </c>
      <c r="BB143" s="57">
        <v>800000</v>
      </c>
      <c r="BC143" s="57">
        <f>AZ143*BB143</f>
        <v>800000</v>
      </c>
      <c r="BD143" s="57"/>
      <c r="BE143" s="57">
        <f>BE131</f>
        <v>1</v>
      </c>
      <c r="BF143" s="57" t="s">
        <v>94</v>
      </c>
      <c r="BG143" s="57">
        <v>800000</v>
      </c>
      <c r="BH143" s="57">
        <f>BE143*BG143</f>
        <v>800000</v>
      </c>
      <c r="BI143" s="57"/>
      <c r="BJ143" s="57">
        <f>BJ131</f>
        <v>1</v>
      </c>
      <c r="BK143" s="57" t="s">
        <v>94</v>
      </c>
      <c r="BL143" s="57">
        <v>800000</v>
      </c>
      <c r="BM143" s="57">
        <f>BJ143*BL143</f>
        <v>800000</v>
      </c>
      <c r="BO143" s="67"/>
      <c r="BP143" s="67"/>
    </row>
    <row r="144" spans="1:84" s="47" customFormat="1" ht="15" customHeight="1" x14ac:dyDescent="0.3">
      <c r="A144" s="56" t="s">
        <v>83</v>
      </c>
      <c r="B144" s="56" t="s">
        <v>83</v>
      </c>
      <c r="C144" s="56" t="s">
        <v>87</v>
      </c>
      <c r="D144" s="56" t="s">
        <v>109</v>
      </c>
      <c r="E144" s="56" t="s">
        <v>41</v>
      </c>
      <c r="F144" s="56">
        <f>G144*25</f>
        <v>25</v>
      </c>
      <c r="G144" s="56">
        <v>1</v>
      </c>
      <c r="H144" s="56" t="s">
        <v>91</v>
      </c>
      <c r="I144" s="56">
        <v>0</v>
      </c>
      <c r="J144" s="56">
        <f>J145+J152</f>
        <v>14877500</v>
      </c>
      <c r="K144" s="56">
        <f>L144*25</f>
        <v>25</v>
      </c>
      <c r="L144" s="56">
        <v>1</v>
      </c>
      <c r="M144" s="56" t="s">
        <v>91</v>
      </c>
      <c r="N144" s="56">
        <v>0</v>
      </c>
      <c r="O144" s="56">
        <f>O145+O152</f>
        <v>14877500</v>
      </c>
      <c r="P144" s="56">
        <f>Q144*25</f>
        <v>50</v>
      </c>
      <c r="Q144" s="56">
        <v>2</v>
      </c>
      <c r="R144" s="56" t="s">
        <v>91</v>
      </c>
      <c r="S144" s="56">
        <v>0</v>
      </c>
      <c r="T144" s="56">
        <f>T145+T152</f>
        <v>29755000</v>
      </c>
      <c r="U144" s="56">
        <f>V144*25</f>
        <v>50</v>
      </c>
      <c r="V144" s="56">
        <v>2</v>
      </c>
      <c r="W144" s="56" t="s">
        <v>91</v>
      </c>
      <c r="X144" s="56">
        <v>0</v>
      </c>
      <c r="Y144" s="56">
        <f>Y145+Y152</f>
        <v>29755000</v>
      </c>
      <c r="Z144" s="56">
        <f>AA144*25</f>
        <v>50</v>
      </c>
      <c r="AA144" s="56">
        <v>2</v>
      </c>
      <c r="AB144" s="56" t="s">
        <v>91</v>
      </c>
      <c r="AC144" s="56">
        <v>0</v>
      </c>
      <c r="AD144" s="56">
        <f>AD145+AD152</f>
        <v>29755000</v>
      </c>
      <c r="AE144" s="56">
        <f>AF144*25</f>
        <v>50</v>
      </c>
      <c r="AF144" s="56">
        <v>2</v>
      </c>
      <c r="AG144" s="56" t="s">
        <v>91</v>
      </c>
      <c r="AH144" s="56">
        <v>0</v>
      </c>
      <c r="AI144" s="56">
        <f>AI145+AI152</f>
        <v>29755000</v>
      </c>
      <c r="AJ144" s="56">
        <f>AK144*25</f>
        <v>50</v>
      </c>
      <c r="AK144" s="56">
        <v>2</v>
      </c>
      <c r="AL144" s="56" t="s">
        <v>91</v>
      </c>
      <c r="AM144" s="56">
        <v>0</v>
      </c>
      <c r="AN144" s="56">
        <f>AN145+AN152</f>
        <v>29755000</v>
      </c>
      <c r="AO144" s="56">
        <f>AP144*25</f>
        <v>50</v>
      </c>
      <c r="AP144" s="56">
        <v>2</v>
      </c>
      <c r="AQ144" s="56" t="s">
        <v>91</v>
      </c>
      <c r="AR144" s="56">
        <v>0</v>
      </c>
      <c r="AS144" s="56">
        <f>AS145+AS152</f>
        <v>29755000</v>
      </c>
      <c r="AT144" s="56">
        <f>AU144*25</f>
        <v>50</v>
      </c>
      <c r="AU144" s="56">
        <v>2</v>
      </c>
      <c r="AV144" s="56" t="s">
        <v>91</v>
      </c>
      <c r="AW144" s="56">
        <v>0</v>
      </c>
      <c r="AX144" s="56">
        <f>AX145+AX152</f>
        <v>29755000</v>
      </c>
      <c r="AY144" s="56">
        <f>AZ144*25</f>
        <v>50</v>
      </c>
      <c r="AZ144" s="56">
        <v>2</v>
      </c>
      <c r="BA144" s="56" t="s">
        <v>91</v>
      </c>
      <c r="BB144" s="56">
        <v>0</v>
      </c>
      <c r="BC144" s="56">
        <f>BC145+BC152</f>
        <v>29755000</v>
      </c>
      <c r="BD144" s="56">
        <f>BE144*25</f>
        <v>25</v>
      </c>
      <c r="BE144" s="56">
        <v>1</v>
      </c>
      <c r="BF144" s="56" t="s">
        <v>91</v>
      </c>
      <c r="BG144" s="56">
        <v>0</v>
      </c>
      <c r="BH144" s="56">
        <f>BH145+BH152</f>
        <v>14877500</v>
      </c>
      <c r="BI144" s="56">
        <f>BJ144*25</f>
        <v>25</v>
      </c>
      <c r="BJ144" s="56">
        <v>1</v>
      </c>
      <c r="BK144" s="56" t="s">
        <v>91</v>
      </c>
      <c r="BL144" s="56">
        <v>0</v>
      </c>
      <c r="BM144" s="56">
        <f>BM145+BM152</f>
        <v>14877500</v>
      </c>
      <c r="BN144" s="51"/>
      <c r="BO144" s="66"/>
      <c r="BP144" s="66"/>
      <c r="BQ144" s="50">
        <f>+F144+K144+P144+U144+Z144+AE144+AJ144+AO144+AT144+AY144+BD144+BI144</f>
        <v>500</v>
      </c>
      <c r="BR144" s="50">
        <f>+G144+L144+Q144+V144+AA144+AF144+AK144+AP144+AU144+AZ144+BE144+BJ144</f>
        <v>20</v>
      </c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</row>
    <row r="145" spans="1:84" ht="15" customHeight="1" x14ac:dyDescent="0.3">
      <c r="A145" s="57"/>
      <c r="B145" s="57"/>
      <c r="C145" s="57"/>
      <c r="D145" s="57" t="s">
        <v>92</v>
      </c>
      <c r="E145" s="57" t="s">
        <v>19</v>
      </c>
      <c r="F145" s="57"/>
      <c r="G145" s="57">
        <v>0</v>
      </c>
      <c r="H145" s="57" t="s">
        <v>82</v>
      </c>
      <c r="I145" s="57">
        <v>0</v>
      </c>
      <c r="J145" s="57">
        <f>SUM(J146:J151)</f>
        <v>10027500</v>
      </c>
      <c r="K145" s="57"/>
      <c r="L145" s="57">
        <v>0</v>
      </c>
      <c r="M145" s="57" t="s">
        <v>82</v>
      </c>
      <c r="N145" s="57">
        <v>0</v>
      </c>
      <c r="O145" s="57">
        <f>SUM(O146:O151)</f>
        <v>10027500</v>
      </c>
      <c r="P145" s="57"/>
      <c r="Q145" s="57">
        <v>0</v>
      </c>
      <c r="R145" s="57" t="s">
        <v>82</v>
      </c>
      <c r="S145" s="57">
        <v>0</v>
      </c>
      <c r="T145" s="57">
        <f>SUM(T146:T151)</f>
        <v>20055000</v>
      </c>
      <c r="U145" s="57"/>
      <c r="V145" s="57">
        <v>0</v>
      </c>
      <c r="W145" s="57" t="s">
        <v>82</v>
      </c>
      <c r="X145" s="57">
        <v>0</v>
      </c>
      <c r="Y145" s="57">
        <f>SUM(Y146:Y151)</f>
        <v>20055000</v>
      </c>
      <c r="Z145" s="57"/>
      <c r="AA145" s="57">
        <v>0</v>
      </c>
      <c r="AB145" s="57" t="s">
        <v>82</v>
      </c>
      <c r="AC145" s="57">
        <v>0</v>
      </c>
      <c r="AD145" s="57">
        <f>SUM(AD146:AD151)</f>
        <v>20055000</v>
      </c>
      <c r="AE145" s="57"/>
      <c r="AF145" s="57">
        <v>0</v>
      </c>
      <c r="AG145" s="57" t="s">
        <v>82</v>
      </c>
      <c r="AH145" s="57">
        <v>0</v>
      </c>
      <c r="AI145" s="57">
        <f>SUM(AI146:AI151)</f>
        <v>20055000</v>
      </c>
      <c r="AJ145" s="57"/>
      <c r="AK145" s="57">
        <v>0</v>
      </c>
      <c r="AL145" s="57" t="s">
        <v>82</v>
      </c>
      <c r="AM145" s="57">
        <v>0</v>
      </c>
      <c r="AN145" s="57">
        <f>SUM(AN146:AN151)</f>
        <v>20055000</v>
      </c>
      <c r="AO145" s="57"/>
      <c r="AP145" s="57">
        <v>0</v>
      </c>
      <c r="AQ145" s="57" t="s">
        <v>82</v>
      </c>
      <c r="AR145" s="57">
        <v>0</v>
      </c>
      <c r="AS145" s="57">
        <f>SUM(AS146:AS151)</f>
        <v>20055000</v>
      </c>
      <c r="AT145" s="57"/>
      <c r="AU145" s="57">
        <v>0</v>
      </c>
      <c r="AV145" s="57" t="s">
        <v>82</v>
      </c>
      <c r="AW145" s="57">
        <v>0</v>
      </c>
      <c r="AX145" s="57">
        <f>SUM(AX146:AX151)</f>
        <v>20055000</v>
      </c>
      <c r="AY145" s="57"/>
      <c r="AZ145" s="57">
        <v>0</v>
      </c>
      <c r="BA145" s="57" t="s">
        <v>82</v>
      </c>
      <c r="BB145" s="57">
        <v>0</v>
      </c>
      <c r="BC145" s="57">
        <f>SUM(BC146:BC151)</f>
        <v>20055000</v>
      </c>
      <c r="BD145" s="57"/>
      <c r="BE145" s="57">
        <v>0</v>
      </c>
      <c r="BF145" s="57" t="s">
        <v>82</v>
      </c>
      <c r="BG145" s="57">
        <v>0</v>
      </c>
      <c r="BH145" s="57">
        <f>SUM(BH146:BH151)</f>
        <v>10027500</v>
      </c>
      <c r="BI145" s="57"/>
      <c r="BJ145" s="57">
        <v>0</v>
      </c>
      <c r="BK145" s="57" t="s">
        <v>82</v>
      </c>
      <c r="BL145" s="57">
        <v>0</v>
      </c>
      <c r="BM145" s="57">
        <f>SUM(BM146:BM151)</f>
        <v>10027500</v>
      </c>
      <c r="BO145" s="67"/>
      <c r="BP145" s="67"/>
    </row>
    <row r="146" spans="1:84" ht="15" customHeight="1" x14ac:dyDescent="0.3">
      <c r="A146" s="57"/>
      <c r="B146" s="57"/>
      <c r="C146" s="57"/>
      <c r="D146" s="57" t="s">
        <v>82</v>
      </c>
      <c r="E146" s="57" t="s">
        <v>20</v>
      </c>
      <c r="F146" s="57"/>
      <c r="G146" s="57">
        <f>21*G144</f>
        <v>21</v>
      </c>
      <c r="H146" s="57" t="s">
        <v>93</v>
      </c>
      <c r="I146" s="57">
        <v>150000</v>
      </c>
      <c r="J146" s="57">
        <f t="shared" ref="J146:J151" si="120">G146*I146</f>
        <v>3150000</v>
      </c>
      <c r="K146" s="57"/>
      <c r="L146" s="57">
        <f>21*L144</f>
        <v>21</v>
      </c>
      <c r="M146" s="57" t="s">
        <v>93</v>
      </c>
      <c r="N146" s="57">
        <v>150000</v>
      </c>
      <c r="O146" s="57">
        <f t="shared" ref="O146:O151" si="121">L146*N146</f>
        <v>3150000</v>
      </c>
      <c r="P146" s="57"/>
      <c r="Q146" s="57">
        <f>21*Q144</f>
        <v>42</v>
      </c>
      <c r="R146" s="57" t="s">
        <v>93</v>
      </c>
      <c r="S146" s="57">
        <v>150000</v>
      </c>
      <c r="T146" s="57">
        <f t="shared" ref="T146:T151" si="122">Q146*S146</f>
        <v>6300000</v>
      </c>
      <c r="U146" s="57"/>
      <c r="V146" s="57">
        <f>21*V144</f>
        <v>42</v>
      </c>
      <c r="W146" s="57" t="s">
        <v>93</v>
      </c>
      <c r="X146" s="57">
        <v>150000</v>
      </c>
      <c r="Y146" s="57">
        <f t="shared" ref="Y146:Y151" si="123">V146*X146</f>
        <v>6300000</v>
      </c>
      <c r="Z146" s="57"/>
      <c r="AA146" s="57">
        <f>21*AA144</f>
        <v>42</v>
      </c>
      <c r="AB146" s="57" t="s">
        <v>93</v>
      </c>
      <c r="AC146" s="57">
        <v>150000</v>
      </c>
      <c r="AD146" s="57">
        <f t="shared" ref="AD146:AD151" si="124">AA146*AC146</f>
        <v>6300000</v>
      </c>
      <c r="AE146" s="57"/>
      <c r="AF146" s="57">
        <f>21*AF144</f>
        <v>42</v>
      </c>
      <c r="AG146" s="57" t="s">
        <v>93</v>
      </c>
      <c r="AH146" s="57">
        <v>150000</v>
      </c>
      <c r="AI146" s="57">
        <f t="shared" ref="AI146:AI151" si="125">AF146*AH146</f>
        <v>6300000</v>
      </c>
      <c r="AJ146" s="57"/>
      <c r="AK146" s="57">
        <f>21*AK144</f>
        <v>42</v>
      </c>
      <c r="AL146" s="57" t="s">
        <v>93</v>
      </c>
      <c r="AM146" s="57">
        <v>150000</v>
      </c>
      <c r="AN146" s="57">
        <f t="shared" ref="AN146:AN151" si="126">AK146*AM146</f>
        <v>6300000</v>
      </c>
      <c r="AO146" s="57"/>
      <c r="AP146" s="57">
        <f>21*AP144</f>
        <v>42</v>
      </c>
      <c r="AQ146" s="57" t="s">
        <v>93</v>
      </c>
      <c r="AR146" s="57">
        <v>150000</v>
      </c>
      <c r="AS146" s="57">
        <f t="shared" ref="AS146:AS151" si="127">AP146*AR146</f>
        <v>6300000</v>
      </c>
      <c r="AT146" s="57"/>
      <c r="AU146" s="57">
        <f>21*AU144</f>
        <v>42</v>
      </c>
      <c r="AV146" s="57" t="s">
        <v>93</v>
      </c>
      <c r="AW146" s="57">
        <v>150000</v>
      </c>
      <c r="AX146" s="57">
        <f t="shared" ref="AX146:AX151" si="128">AU146*AW146</f>
        <v>6300000</v>
      </c>
      <c r="AY146" s="57"/>
      <c r="AZ146" s="57">
        <f>21*AZ144</f>
        <v>42</v>
      </c>
      <c r="BA146" s="57" t="s">
        <v>93</v>
      </c>
      <c r="BB146" s="57">
        <v>150000</v>
      </c>
      <c r="BC146" s="57">
        <f t="shared" ref="BC146:BC151" si="129">AZ146*BB146</f>
        <v>6300000</v>
      </c>
      <c r="BD146" s="57"/>
      <c r="BE146" s="57">
        <f>21*BE144</f>
        <v>21</v>
      </c>
      <c r="BF146" s="57" t="s">
        <v>93</v>
      </c>
      <c r="BG146" s="57">
        <v>150000</v>
      </c>
      <c r="BH146" s="57">
        <f t="shared" ref="BH146:BH151" si="130">BE146*BG146</f>
        <v>3150000</v>
      </c>
      <c r="BI146" s="57"/>
      <c r="BJ146" s="57">
        <f>21*BJ144</f>
        <v>21</v>
      </c>
      <c r="BK146" s="57" t="s">
        <v>93</v>
      </c>
      <c r="BL146" s="57">
        <v>150000</v>
      </c>
      <c r="BM146" s="57">
        <f t="shared" ref="BM146:BM151" si="131">BJ146*BL146</f>
        <v>3150000</v>
      </c>
      <c r="BO146" s="67"/>
      <c r="BP146" s="67"/>
    </row>
    <row r="147" spans="1:84" ht="15" customHeight="1" x14ac:dyDescent="0.3">
      <c r="A147" s="57"/>
      <c r="B147" s="57"/>
      <c r="C147" s="57"/>
      <c r="D147" s="57" t="s">
        <v>82</v>
      </c>
      <c r="E147" s="57" t="s">
        <v>21</v>
      </c>
      <c r="F147" s="57"/>
      <c r="G147" s="57">
        <f>19*2*G144</f>
        <v>38</v>
      </c>
      <c r="H147" s="57" t="s">
        <v>93</v>
      </c>
      <c r="I147" s="57">
        <v>150000</v>
      </c>
      <c r="J147" s="57">
        <f t="shared" si="120"/>
        <v>5700000</v>
      </c>
      <c r="K147" s="57"/>
      <c r="L147" s="57">
        <f>19*2*L144</f>
        <v>38</v>
      </c>
      <c r="M147" s="57" t="s">
        <v>93</v>
      </c>
      <c r="N147" s="57">
        <v>150000</v>
      </c>
      <c r="O147" s="57">
        <f t="shared" si="121"/>
        <v>5700000</v>
      </c>
      <c r="P147" s="57"/>
      <c r="Q147" s="57">
        <f>19*2*Q144</f>
        <v>76</v>
      </c>
      <c r="R147" s="57" t="s">
        <v>93</v>
      </c>
      <c r="S147" s="57">
        <v>150000</v>
      </c>
      <c r="T147" s="57">
        <f t="shared" si="122"/>
        <v>11400000</v>
      </c>
      <c r="U147" s="57"/>
      <c r="V147" s="57">
        <f>19*2*V144</f>
        <v>76</v>
      </c>
      <c r="W147" s="57" t="s">
        <v>93</v>
      </c>
      <c r="X147" s="57">
        <v>150000</v>
      </c>
      <c r="Y147" s="57">
        <f t="shared" si="123"/>
        <v>11400000</v>
      </c>
      <c r="Z147" s="57"/>
      <c r="AA147" s="57">
        <f>19*2*AA144</f>
        <v>76</v>
      </c>
      <c r="AB147" s="57" t="s">
        <v>93</v>
      </c>
      <c r="AC147" s="57">
        <v>150000</v>
      </c>
      <c r="AD147" s="57">
        <f t="shared" si="124"/>
        <v>11400000</v>
      </c>
      <c r="AE147" s="57"/>
      <c r="AF147" s="57">
        <f>19*2*AF144</f>
        <v>76</v>
      </c>
      <c r="AG147" s="57" t="s">
        <v>93</v>
      </c>
      <c r="AH147" s="57">
        <v>150000</v>
      </c>
      <c r="AI147" s="57">
        <f t="shared" si="125"/>
        <v>11400000</v>
      </c>
      <c r="AJ147" s="57"/>
      <c r="AK147" s="57">
        <f>19*2*AK144</f>
        <v>76</v>
      </c>
      <c r="AL147" s="57" t="s">
        <v>93</v>
      </c>
      <c r="AM147" s="57">
        <v>150000</v>
      </c>
      <c r="AN147" s="57">
        <f t="shared" si="126"/>
        <v>11400000</v>
      </c>
      <c r="AO147" s="57"/>
      <c r="AP147" s="57">
        <f>19*2*AP144</f>
        <v>76</v>
      </c>
      <c r="AQ147" s="57" t="s">
        <v>93</v>
      </c>
      <c r="AR147" s="57">
        <v>150000</v>
      </c>
      <c r="AS147" s="57">
        <f t="shared" si="127"/>
        <v>11400000</v>
      </c>
      <c r="AT147" s="57"/>
      <c r="AU147" s="57">
        <f>19*2*AU144</f>
        <v>76</v>
      </c>
      <c r="AV147" s="57" t="s">
        <v>93</v>
      </c>
      <c r="AW147" s="57">
        <v>150000</v>
      </c>
      <c r="AX147" s="57">
        <f t="shared" si="128"/>
        <v>11400000</v>
      </c>
      <c r="AY147" s="57"/>
      <c r="AZ147" s="57">
        <f>19*2*AZ144</f>
        <v>76</v>
      </c>
      <c r="BA147" s="57" t="s">
        <v>93</v>
      </c>
      <c r="BB147" s="57">
        <v>150000</v>
      </c>
      <c r="BC147" s="57">
        <f t="shared" si="129"/>
        <v>11400000</v>
      </c>
      <c r="BD147" s="57"/>
      <c r="BE147" s="57">
        <f>19*2*BE144</f>
        <v>38</v>
      </c>
      <c r="BF147" s="57" t="s">
        <v>93</v>
      </c>
      <c r="BG147" s="57">
        <v>150000</v>
      </c>
      <c r="BH147" s="57">
        <f t="shared" si="130"/>
        <v>5700000</v>
      </c>
      <c r="BI147" s="57"/>
      <c r="BJ147" s="57">
        <f>19*2*BJ144</f>
        <v>38</v>
      </c>
      <c r="BK147" s="57" t="s">
        <v>93</v>
      </c>
      <c r="BL147" s="57">
        <v>150000</v>
      </c>
      <c r="BM147" s="57">
        <f t="shared" si="131"/>
        <v>5700000</v>
      </c>
      <c r="BO147" s="67"/>
      <c r="BP147" s="67"/>
    </row>
    <row r="148" spans="1:84" ht="15" customHeight="1" x14ac:dyDescent="0.3">
      <c r="A148" s="57"/>
      <c r="B148" s="57"/>
      <c r="C148" s="57"/>
      <c r="D148" s="57" t="s">
        <v>82</v>
      </c>
      <c r="E148" s="57" t="s">
        <v>22</v>
      </c>
      <c r="F148" s="57"/>
      <c r="G148" s="57">
        <f>G144</f>
        <v>1</v>
      </c>
      <c r="H148" s="57" t="s">
        <v>94</v>
      </c>
      <c r="I148" s="57">
        <v>0</v>
      </c>
      <c r="J148" s="57">
        <f t="shared" si="120"/>
        <v>0</v>
      </c>
      <c r="K148" s="57"/>
      <c r="L148" s="57">
        <f>L144</f>
        <v>1</v>
      </c>
      <c r="M148" s="57" t="s">
        <v>94</v>
      </c>
      <c r="N148" s="57">
        <v>0</v>
      </c>
      <c r="O148" s="57">
        <f t="shared" si="121"/>
        <v>0</v>
      </c>
      <c r="P148" s="57"/>
      <c r="Q148" s="57">
        <f>Q144</f>
        <v>2</v>
      </c>
      <c r="R148" s="57" t="s">
        <v>94</v>
      </c>
      <c r="S148" s="57">
        <v>0</v>
      </c>
      <c r="T148" s="57">
        <f t="shared" si="122"/>
        <v>0</v>
      </c>
      <c r="U148" s="57"/>
      <c r="V148" s="57">
        <f>V144</f>
        <v>2</v>
      </c>
      <c r="W148" s="57" t="s">
        <v>94</v>
      </c>
      <c r="X148" s="57">
        <v>0</v>
      </c>
      <c r="Y148" s="57">
        <f t="shared" si="123"/>
        <v>0</v>
      </c>
      <c r="Z148" s="57"/>
      <c r="AA148" s="57">
        <f>AA144</f>
        <v>2</v>
      </c>
      <c r="AB148" s="57" t="s">
        <v>94</v>
      </c>
      <c r="AC148" s="57">
        <v>0</v>
      </c>
      <c r="AD148" s="57">
        <f t="shared" si="124"/>
        <v>0</v>
      </c>
      <c r="AE148" s="57"/>
      <c r="AF148" s="57">
        <f>AF144</f>
        <v>2</v>
      </c>
      <c r="AG148" s="57" t="s">
        <v>94</v>
      </c>
      <c r="AH148" s="57">
        <v>0</v>
      </c>
      <c r="AI148" s="57">
        <f t="shared" si="125"/>
        <v>0</v>
      </c>
      <c r="AJ148" s="57"/>
      <c r="AK148" s="57">
        <f>AK144</f>
        <v>2</v>
      </c>
      <c r="AL148" s="57" t="s">
        <v>94</v>
      </c>
      <c r="AM148" s="57">
        <v>0</v>
      </c>
      <c r="AN148" s="57">
        <f t="shared" si="126"/>
        <v>0</v>
      </c>
      <c r="AO148" s="57"/>
      <c r="AP148" s="57">
        <f>AP144</f>
        <v>2</v>
      </c>
      <c r="AQ148" s="57" t="s">
        <v>94</v>
      </c>
      <c r="AR148" s="57">
        <v>0</v>
      </c>
      <c r="AS148" s="57">
        <f t="shared" si="127"/>
        <v>0</v>
      </c>
      <c r="AT148" s="57"/>
      <c r="AU148" s="57">
        <f>AU144</f>
        <v>2</v>
      </c>
      <c r="AV148" s="57" t="s">
        <v>94</v>
      </c>
      <c r="AW148" s="57">
        <v>0</v>
      </c>
      <c r="AX148" s="57">
        <f t="shared" si="128"/>
        <v>0</v>
      </c>
      <c r="AY148" s="57"/>
      <c r="AZ148" s="57">
        <f>AZ144</f>
        <v>2</v>
      </c>
      <c r="BA148" s="57" t="s">
        <v>94</v>
      </c>
      <c r="BB148" s="57">
        <v>0</v>
      </c>
      <c r="BC148" s="57">
        <f t="shared" si="129"/>
        <v>0</v>
      </c>
      <c r="BD148" s="57"/>
      <c r="BE148" s="57">
        <f>BE144</f>
        <v>1</v>
      </c>
      <c r="BF148" s="57" t="s">
        <v>94</v>
      </c>
      <c r="BG148" s="57">
        <v>0</v>
      </c>
      <c r="BH148" s="57">
        <f t="shared" si="130"/>
        <v>0</v>
      </c>
      <c r="BI148" s="57"/>
      <c r="BJ148" s="57">
        <f>BJ144</f>
        <v>1</v>
      </c>
      <c r="BK148" s="57" t="s">
        <v>94</v>
      </c>
      <c r="BL148" s="57">
        <v>0</v>
      </c>
      <c r="BM148" s="57">
        <f t="shared" si="131"/>
        <v>0</v>
      </c>
      <c r="BO148" s="67"/>
      <c r="BP148" s="67"/>
    </row>
    <row r="149" spans="1:84" ht="15" customHeight="1" x14ac:dyDescent="0.3">
      <c r="A149" s="57"/>
      <c r="B149" s="57"/>
      <c r="C149" s="57"/>
      <c r="D149" s="57" t="s">
        <v>82</v>
      </c>
      <c r="E149" s="57" t="s">
        <v>23</v>
      </c>
      <c r="F149" s="57"/>
      <c r="G149" s="57">
        <f>1*G144</f>
        <v>1</v>
      </c>
      <c r="H149" s="57" t="s">
        <v>95</v>
      </c>
      <c r="I149" s="57">
        <v>190000</v>
      </c>
      <c r="J149" s="57">
        <f t="shared" si="120"/>
        <v>190000</v>
      </c>
      <c r="K149" s="57"/>
      <c r="L149" s="57">
        <f>1*L144</f>
        <v>1</v>
      </c>
      <c r="M149" s="57" t="s">
        <v>95</v>
      </c>
      <c r="N149" s="57">
        <v>190000</v>
      </c>
      <c r="O149" s="57">
        <f t="shared" si="121"/>
        <v>190000</v>
      </c>
      <c r="P149" s="57"/>
      <c r="Q149" s="57">
        <f>1*Q144</f>
        <v>2</v>
      </c>
      <c r="R149" s="57" t="s">
        <v>95</v>
      </c>
      <c r="S149" s="57">
        <v>190000</v>
      </c>
      <c r="T149" s="57">
        <f t="shared" si="122"/>
        <v>380000</v>
      </c>
      <c r="U149" s="57"/>
      <c r="V149" s="57">
        <f>1*V144</f>
        <v>2</v>
      </c>
      <c r="W149" s="57" t="s">
        <v>95</v>
      </c>
      <c r="X149" s="57">
        <v>190000</v>
      </c>
      <c r="Y149" s="57">
        <f t="shared" si="123"/>
        <v>380000</v>
      </c>
      <c r="Z149" s="57"/>
      <c r="AA149" s="57">
        <f>1*AA144</f>
        <v>2</v>
      </c>
      <c r="AB149" s="57" t="s">
        <v>95</v>
      </c>
      <c r="AC149" s="57">
        <v>190000</v>
      </c>
      <c r="AD149" s="57">
        <f t="shared" si="124"/>
        <v>380000</v>
      </c>
      <c r="AE149" s="57"/>
      <c r="AF149" s="57">
        <f>1*AF144</f>
        <v>2</v>
      </c>
      <c r="AG149" s="57" t="s">
        <v>95</v>
      </c>
      <c r="AH149" s="57">
        <v>190000</v>
      </c>
      <c r="AI149" s="57">
        <f t="shared" si="125"/>
        <v>380000</v>
      </c>
      <c r="AJ149" s="57"/>
      <c r="AK149" s="57">
        <f>1*AK144</f>
        <v>2</v>
      </c>
      <c r="AL149" s="57" t="s">
        <v>95</v>
      </c>
      <c r="AM149" s="57">
        <v>190000</v>
      </c>
      <c r="AN149" s="57">
        <f t="shared" si="126"/>
        <v>380000</v>
      </c>
      <c r="AO149" s="57"/>
      <c r="AP149" s="57">
        <f>1*AP144</f>
        <v>2</v>
      </c>
      <c r="AQ149" s="57" t="s">
        <v>95</v>
      </c>
      <c r="AR149" s="57">
        <v>190000</v>
      </c>
      <c r="AS149" s="57">
        <f t="shared" si="127"/>
        <v>380000</v>
      </c>
      <c r="AT149" s="57"/>
      <c r="AU149" s="57">
        <f>1*AU144</f>
        <v>2</v>
      </c>
      <c r="AV149" s="57" t="s">
        <v>95</v>
      </c>
      <c r="AW149" s="57">
        <v>190000</v>
      </c>
      <c r="AX149" s="57">
        <f t="shared" si="128"/>
        <v>380000</v>
      </c>
      <c r="AY149" s="57"/>
      <c r="AZ149" s="57">
        <f>1*AZ144</f>
        <v>2</v>
      </c>
      <c r="BA149" s="57" t="s">
        <v>95</v>
      </c>
      <c r="BB149" s="57">
        <v>190000</v>
      </c>
      <c r="BC149" s="57">
        <f t="shared" si="129"/>
        <v>380000</v>
      </c>
      <c r="BD149" s="57"/>
      <c r="BE149" s="57">
        <f>1*BE144</f>
        <v>1</v>
      </c>
      <c r="BF149" s="57" t="s">
        <v>95</v>
      </c>
      <c r="BG149" s="57">
        <v>190000</v>
      </c>
      <c r="BH149" s="57">
        <f t="shared" si="130"/>
        <v>190000</v>
      </c>
      <c r="BI149" s="57"/>
      <c r="BJ149" s="57">
        <f>1*BJ144</f>
        <v>1</v>
      </c>
      <c r="BK149" s="57" t="s">
        <v>95</v>
      </c>
      <c r="BL149" s="57">
        <v>190000</v>
      </c>
      <c r="BM149" s="57">
        <f t="shared" si="131"/>
        <v>190000</v>
      </c>
      <c r="BO149" s="67"/>
      <c r="BP149" s="67"/>
    </row>
    <row r="150" spans="1:84" ht="15" customHeight="1" x14ac:dyDescent="0.3">
      <c r="A150" s="57"/>
      <c r="B150" s="57"/>
      <c r="C150" s="57"/>
      <c r="D150" s="57" t="s">
        <v>82</v>
      </c>
      <c r="E150" s="57" t="s">
        <v>24</v>
      </c>
      <c r="F150" s="57"/>
      <c r="G150" s="57">
        <f>2*2*G144</f>
        <v>4</v>
      </c>
      <c r="H150" s="57" t="s">
        <v>96</v>
      </c>
      <c r="I150" s="57">
        <v>200000</v>
      </c>
      <c r="J150" s="57">
        <f t="shared" si="120"/>
        <v>800000</v>
      </c>
      <c r="K150" s="57"/>
      <c r="L150" s="57">
        <f>2*2*L144</f>
        <v>4</v>
      </c>
      <c r="M150" s="57" t="s">
        <v>96</v>
      </c>
      <c r="N150" s="57">
        <v>200000</v>
      </c>
      <c r="O150" s="57">
        <f t="shared" si="121"/>
        <v>800000</v>
      </c>
      <c r="P150" s="57"/>
      <c r="Q150" s="57">
        <f>2*2*Q144</f>
        <v>8</v>
      </c>
      <c r="R150" s="57" t="s">
        <v>96</v>
      </c>
      <c r="S150" s="57">
        <v>200000</v>
      </c>
      <c r="T150" s="57">
        <f t="shared" si="122"/>
        <v>1600000</v>
      </c>
      <c r="U150" s="57"/>
      <c r="V150" s="57">
        <f>2*2*V144</f>
        <v>8</v>
      </c>
      <c r="W150" s="57" t="s">
        <v>96</v>
      </c>
      <c r="X150" s="57">
        <v>200000</v>
      </c>
      <c r="Y150" s="57">
        <f t="shared" si="123"/>
        <v>1600000</v>
      </c>
      <c r="Z150" s="57"/>
      <c r="AA150" s="57">
        <f>2*2*AA144</f>
        <v>8</v>
      </c>
      <c r="AB150" s="57" t="s">
        <v>96</v>
      </c>
      <c r="AC150" s="57">
        <v>200000</v>
      </c>
      <c r="AD150" s="57">
        <f t="shared" si="124"/>
        <v>1600000</v>
      </c>
      <c r="AE150" s="57"/>
      <c r="AF150" s="57">
        <f>2*2*AF144</f>
        <v>8</v>
      </c>
      <c r="AG150" s="57" t="s">
        <v>96</v>
      </c>
      <c r="AH150" s="57">
        <v>200000</v>
      </c>
      <c r="AI150" s="57">
        <f t="shared" si="125"/>
        <v>1600000</v>
      </c>
      <c r="AJ150" s="57"/>
      <c r="AK150" s="57">
        <f>2*2*AK144</f>
        <v>8</v>
      </c>
      <c r="AL150" s="57" t="s">
        <v>96</v>
      </c>
      <c r="AM150" s="57">
        <v>200000</v>
      </c>
      <c r="AN150" s="57">
        <f t="shared" si="126"/>
        <v>1600000</v>
      </c>
      <c r="AO150" s="57"/>
      <c r="AP150" s="57">
        <f>2*2*AP144</f>
        <v>8</v>
      </c>
      <c r="AQ150" s="57" t="s">
        <v>96</v>
      </c>
      <c r="AR150" s="57">
        <v>200000</v>
      </c>
      <c r="AS150" s="57">
        <f t="shared" si="127"/>
        <v>1600000</v>
      </c>
      <c r="AT150" s="57"/>
      <c r="AU150" s="57">
        <f>2*2*AU144</f>
        <v>8</v>
      </c>
      <c r="AV150" s="57" t="s">
        <v>96</v>
      </c>
      <c r="AW150" s="57">
        <v>200000</v>
      </c>
      <c r="AX150" s="57">
        <f t="shared" si="128"/>
        <v>1600000</v>
      </c>
      <c r="AY150" s="57"/>
      <c r="AZ150" s="57">
        <f>2*2*AZ144</f>
        <v>8</v>
      </c>
      <c r="BA150" s="57" t="s">
        <v>96</v>
      </c>
      <c r="BB150" s="57">
        <v>200000</v>
      </c>
      <c r="BC150" s="57">
        <f t="shared" si="129"/>
        <v>1600000</v>
      </c>
      <c r="BD150" s="57"/>
      <c r="BE150" s="57">
        <f>2*2*BE144</f>
        <v>4</v>
      </c>
      <c r="BF150" s="57" t="s">
        <v>96</v>
      </c>
      <c r="BG150" s="57">
        <v>200000</v>
      </c>
      <c r="BH150" s="57">
        <f t="shared" si="130"/>
        <v>800000</v>
      </c>
      <c r="BI150" s="57"/>
      <c r="BJ150" s="57">
        <f>2*2*BJ144</f>
        <v>4</v>
      </c>
      <c r="BK150" s="57" t="s">
        <v>96</v>
      </c>
      <c r="BL150" s="57">
        <v>200000</v>
      </c>
      <c r="BM150" s="57">
        <f t="shared" si="131"/>
        <v>800000</v>
      </c>
      <c r="BO150" s="67"/>
      <c r="BP150" s="67"/>
    </row>
    <row r="151" spans="1:84" ht="15" customHeight="1" x14ac:dyDescent="0.3">
      <c r="A151" s="57"/>
      <c r="B151" s="57"/>
      <c r="C151" s="57"/>
      <c r="D151" s="57" t="s">
        <v>82</v>
      </c>
      <c r="E151" s="57" t="s">
        <v>25</v>
      </c>
      <c r="F151" s="57"/>
      <c r="G151" s="57">
        <f>1*F144</f>
        <v>25</v>
      </c>
      <c r="H151" s="57" t="s">
        <v>95</v>
      </c>
      <c r="I151" s="57">
        <v>7500</v>
      </c>
      <c r="J151" s="57">
        <f t="shared" si="120"/>
        <v>187500</v>
      </c>
      <c r="K151" s="57"/>
      <c r="L151" s="57">
        <f>1*K144</f>
        <v>25</v>
      </c>
      <c r="M151" s="57" t="s">
        <v>95</v>
      </c>
      <c r="N151" s="57">
        <v>7500</v>
      </c>
      <c r="O151" s="57">
        <f t="shared" si="121"/>
        <v>187500</v>
      </c>
      <c r="P151" s="57"/>
      <c r="Q151" s="57">
        <f>1*P144</f>
        <v>50</v>
      </c>
      <c r="R151" s="57" t="s">
        <v>95</v>
      </c>
      <c r="S151" s="57">
        <v>7500</v>
      </c>
      <c r="T151" s="57">
        <f t="shared" si="122"/>
        <v>375000</v>
      </c>
      <c r="U151" s="57"/>
      <c r="V151" s="57">
        <f>1*U144</f>
        <v>50</v>
      </c>
      <c r="W151" s="57" t="s">
        <v>95</v>
      </c>
      <c r="X151" s="57">
        <v>7500</v>
      </c>
      <c r="Y151" s="57">
        <f t="shared" si="123"/>
        <v>375000</v>
      </c>
      <c r="Z151" s="57"/>
      <c r="AA151" s="57">
        <f>1*Z144</f>
        <v>50</v>
      </c>
      <c r="AB151" s="57" t="s">
        <v>95</v>
      </c>
      <c r="AC151" s="57">
        <v>7500</v>
      </c>
      <c r="AD151" s="57">
        <f t="shared" si="124"/>
        <v>375000</v>
      </c>
      <c r="AE151" s="57"/>
      <c r="AF151" s="57">
        <f>1*AE144</f>
        <v>50</v>
      </c>
      <c r="AG151" s="57" t="s">
        <v>95</v>
      </c>
      <c r="AH151" s="57">
        <v>7500</v>
      </c>
      <c r="AI151" s="57">
        <f t="shared" si="125"/>
        <v>375000</v>
      </c>
      <c r="AJ151" s="57"/>
      <c r="AK151" s="57">
        <f>1*AJ144</f>
        <v>50</v>
      </c>
      <c r="AL151" s="57" t="s">
        <v>95</v>
      </c>
      <c r="AM151" s="57">
        <v>7500</v>
      </c>
      <c r="AN151" s="57">
        <f t="shared" si="126"/>
        <v>375000</v>
      </c>
      <c r="AO151" s="57"/>
      <c r="AP151" s="57">
        <f>1*AO144</f>
        <v>50</v>
      </c>
      <c r="AQ151" s="57" t="s">
        <v>95</v>
      </c>
      <c r="AR151" s="57">
        <v>7500</v>
      </c>
      <c r="AS151" s="57">
        <f t="shared" si="127"/>
        <v>375000</v>
      </c>
      <c r="AT151" s="57"/>
      <c r="AU151" s="57">
        <f>1*AT144</f>
        <v>50</v>
      </c>
      <c r="AV151" s="57" t="s">
        <v>95</v>
      </c>
      <c r="AW151" s="57">
        <v>7500</v>
      </c>
      <c r="AX151" s="57">
        <f t="shared" si="128"/>
        <v>375000</v>
      </c>
      <c r="AY151" s="57"/>
      <c r="AZ151" s="57">
        <f>1*AY144</f>
        <v>50</v>
      </c>
      <c r="BA151" s="57" t="s">
        <v>95</v>
      </c>
      <c r="BB151" s="57">
        <v>7500</v>
      </c>
      <c r="BC151" s="57">
        <f t="shared" si="129"/>
        <v>375000</v>
      </c>
      <c r="BD151" s="57"/>
      <c r="BE151" s="57">
        <f>1*BD144</f>
        <v>25</v>
      </c>
      <c r="BF151" s="57" t="s">
        <v>95</v>
      </c>
      <c r="BG151" s="57">
        <v>7500</v>
      </c>
      <c r="BH151" s="57">
        <f t="shared" si="130"/>
        <v>187500</v>
      </c>
      <c r="BI151" s="57"/>
      <c r="BJ151" s="57">
        <f>1*BI144</f>
        <v>25</v>
      </c>
      <c r="BK151" s="57" t="s">
        <v>95</v>
      </c>
      <c r="BL151" s="57">
        <v>7500</v>
      </c>
      <c r="BM151" s="57">
        <f t="shared" si="131"/>
        <v>187500</v>
      </c>
      <c r="BO151" s="67"/>
      <c r="BP151" s="67"/>
    </row>
    <row r="152" spans="1:84" ht="15" customHeight="1" x14ac:dyDescent="0.3">
      <c r="A152" s="57"/>
      <c r="B152" s="57"/>
      <c r="C152" s="57"/>
      <c r="D152" s="57" t="s">
        <v>97</v>
      </c>
      <c r="E152" s="57" t="s">
        <v>26</v>
      </c>
      <c r="F152" s="57"/>
      <c r="G152" s="57">
        <v>0</v>
      </c>
      <c r="H152" s="57" t="s">
        <v>82</v>
      </c>
      <c r="I152" s="57">
        <v>0</v>
      </c>
      <c r="J152" s="57">
        <f>SUM(J153:J156)</f>
        <v>4850000</v>
      </c>
      <c r="K152" s="57"/>
      <c r="L152" s="57">
        <v>0</v>
      </c>
      <c r="M152" s="57" t="s">
        <v>82</v>
      </c>
      <c r="N152" s="57">
        <v>0</v>
      </c>
      <c r="O152" s="57">
        <f>SUM(O153:O156)</f>
        <v>4850000</v>
      </c>
      <c r="P152" s="57"/>
      <c r="Q152" s="57">
        <v>0</v>
      </c>
      <c r="R152" s="57" t="s">
        <v>82</v>
      </c>
      <c r="S152" s="57">
        <v>0</v>
      </c>
      <c r="T152" s="57">
        <f>SUM(T153:T156)</f>
        <v>9700000</v>
      </c>
      <c r="U152" s="57"/>
      <c r="V152" s="57">
        <v>0</v>
      </c>
      <c r="W152" s="57" t="s">
        <v>82</v>
      </c>
      <c r="X152" s="57">
        <v>0</v>
      </c>
      <c r="Y152" s="57">
        <f>SUM(Y153:Y156)</f>
        <v>9700000</v>
      </c>
      <c r="Z152" s="57"/>
      <c r="AA152" s="57">
        <v>0</v>
      </c>
      <c r="AB152" s="57" t="s">
        <v>82</v>
      </c>
      <c r="AC152" s="57">
        <v>0</v>
      </c>
      <c r="AD152" s="57">
        <f>SUM(AD153:AD156)</f>
        <v>9700000</v>
      </c>
      <c r="AE152" s="57"/>
      <c r="AF152" s="57">
        <v>0</v>
      </c>
      <c r="AG152" s="57" t="s">
        <v>82</v>
      </c>
      <c r="AH152" s="57">
        <v>0</v>
      </c>
      <c r="AI152" s="57">
        <f>SUM(AI153:AI156)</f>
        <v>9700000</v>
      </c>
      <c r="AJ152" s="57"/>
      <c r="AK152" s="57">
        <v>0</v>
      </c>
      <c r="AL152" s="57" t="s">
        <v>82</v>
      </c>
      <c r="AM152" s="57">
        <v>0</v>
      </c>
      <c r="AN152" s="57">
        <f>SUM(AN153:AN156)</f>
        <v>9700000</v>
      </c>
      <c r="AO152" s="57"/>
      <c r="AP152" s="57">
        <v>0</v>
      </c>
      <c r="AQ152" s="57" t="s">
        <v>82</v>
      </c>
      <c r="AR152" s="57">
        <v>0</v>
      </c>
      <c r="AS152" s="57">
        <f>SUM(AS153:AS156)</f>
        <v>9700000</v>
      </c>
      <c r="AT152" s="57"/>
      <c r="AU152" s="57">
        <v>0</v>
      </c>
      <c r="AV152" s="57" t="s">
        <v>82</v>
      </c>
      <c r="AW152" s="57">
        <v>0</v>
      </c>
      <c r="AX152" s="57">
        <f>SUM(AX153:AX156)</f>
        <v>9700000</v>
      </c>
      <c r="AY152" s="57"/>
      <c r="AZ152" s="57">
        <v>0</v>
      </c>
      <c r="BA152" s="57" t="s">
        <v>82</v>
      </c>
      <c r="BB152" s="57">
        <v>0</v>
      </c>
      <c r="BC152" s="57">
        <f>SUM(BC153:BC156)</f>
        <v>9700000</v>
      </c>
      <c r="BD152" s="57"/>
      <c r="BE152" s="57">
        <v>0</v>
      </c>
      <c r="BF152" s="57" t="s">
        <v>82</v>
      </c>
      <c r="BG152" s="57">
        <v>0</v>
      </c>
      <c r="BH152" s="57">
        <f>SUM(BH153:BH156)</f>
        <v>4850000</v>
      </c>
      <c r="BI152" s="57"/>
      <c r="BJ152" s="57">
        <v>0</v>
      </c>
      <c r="BK152" s="57" t="s">
        <v>82</v>
      </c>
      <c r="BL152" s="57">
        <v>0</v>
      </c>
      <c r="BM152" s="57">
        <f>SUM(BM153:BM156)</f>
        <v>4850000</v>
      </c>
      <c r="BO152" s="67"/>
      <c r="BP152" s="67"/>
    </row>
    <row r="153" spans="1:84" ht="15" customHeight="1" x14ac:dyDescent="0.3">
      <c r="A153" s="57"/>
      <c r="B153" s="57"/>
      <c r="C153" s="57"/>
      <c r="D153" s="57" t="s">
        <v>82</v>
      </c>
      <c r="E153" s="58" t="s">
        <v>28</v>
      </c>
      <c r="F153" s="57"/>
      <c r="G153" s="57">
        <f>F144</f>
        <v>25</v>
      </c>
      <c r="H153" s="57" t="s">
        <v>95</v>
      </c>
      <c r="I153" s="57">
        <f>20000+70000</f>
        <v>90000</v>
      </c>
      <c r="J153" s="57">
        <f>G153*I153</f>
        <v>2250000</v>
      </c>
      <c r="K153" s="57"/>
      <c r="L153" s="57">
        <f>K144</f>
        <v>25</v>
      </c>
      <c r="M153" s="57" t="s">
        <v>95</v>
      </c>
      <c r="N153" s="57">
        <f>20000+70000</f>
        <v>90000</v>
      </c>
      <c r="O153" s="57">
        <f>L153*N153</f>
        <v>2250000</v>
      </c>
      <c r="P153" s="57"/>
      <c r="Q153" s="57">
        <f>P144</f>
        <v>50</v>
      </c>
      <c r="R153" s="57" t="s">
        <v>95</v>
      </c>
      <c r="S153" s="57">
        <f>20000+70000</f>
        <v>90000</v>
      </c>
      <c r="T153" s="57">
        <f>Q153*S153</f>
        <v>4500000</v>
      </c>
      <c r="U153" s="57"/>
      <c r="V153" s="57">
        <f>U144</f>
        <v>50</v>
      </c>
      <c r="W153" s="57" t="s">
        <v>95</v>
      </c>
      <c r="X153" s="57">
        <f>20000+70000</f>
        <v>90000</v>
      </c>
      <c r="Y153" s="57">
        <f>V153*X153</f>
        <v>4500000</v>
      </c>
      <c r="Z153" s="57"/>
      <c r="AA153" s="57">
        <f>Z144</f>
        <v>50</v>
      </c>
      <c r="AB153" s="57" t="s">
        <v>95</v>
      </c>
      <c r="AC153" s="57">
        <f>20000+70000</f>
        <v>90000</v>
      </c>
      <c r="AD153" s="57">
        <f>AA153*AC153</f>
        <v>4500000</v>
      </c>
      <c r="AE153" s="57"/>
      <c r="AF153" s="57">
        <f>AE144</f>
        <v>50</v>
      </c>
      <c r="AG153" s="57" t="s">
        <v>95</v>
      </c>
      <c r="AH153" s="57">
        <f>20000+70000</f>
        <v>90000</v>
      </c>
      <c r="AI153" s="57">
        <f>AF153*AH153</f>
        <v>4500000</v>
      </c>
      <c r="AJ153" s="57"/>
      <c r="AK153" s="57">
        <f>AJ144</f>
        <v>50</v>
      </c>
      <c r="AL153" s="57" t="s">
        <v>95</v>
      </c>
      <c r="AM153" s="57">
        <f>20000+70000</f>
        <v>90000</v>
      </c>
      <c r="AN153" s="57">
        <f>AK153*AM153</f>
        <v>4500000</v>
      </c>
      <c r="AO153" s="57"/>
      <c r="AP153" s="57">
        <f>AO144</f>
        <v>50</v>
      </c>
      <c r="AQ153" s="57" t="s">
        <v>95</v>
      </c>
      <c r="AR153" s="57">
        <f>20000+70000</f>
        <v>90000</v>
      </c>
      <c r="AS153" s="57">
        <f>AP153*AR153</f>
        <v>4500000</v>
      </c>
      <c r="AT153" s="57"/>
      <c r="AU153" s="57">
        <f>AT144</f>
        <v>50</v>
      </c>
      <c r="AV153" s="57" t="s">
        <v>95</v>
      </c>
      <c r="AW153" s="57">
        <f>20000+70000</f>
        <v>90000</v>
      </c>
      <c r="AX153" s="57">
        <f>AU153*AW153</f>
        <v>4500000</v>
      </c>
      <c r="AY153" s="57"/>
      <c r="AZ153" s="57">
        <f>AY144</f>
        <v>50</v>
      </c>
      <c r="BA153" s="57" t="s">
        <v>95</v>
      </c>
      <c r="BB153" s="57">
        <f>20000+70000</f>
        <v>90000</v>
      </c>
      <c r="BC153" s="57">
        <f>AZ153*BB153</f>
        <v>4500000</v>
      </c>
      <c r="BD153" s="57"/>
      <c r="BE153" s="57">
        <f>BD144</f>
        <v>25</v>
      </c>
      <c r="BF153" s="57" t="s">
        <v>95</v>
      </c>
      <c r="BG153" s="57">
        <f>20000+70000</f>
        <v>90000</v>
      </c>
      <c r="BH153" s="57">
        <f>BE153*BG153</f>
        <v>2250000</v>
      </c>
      <c r="BI153" s="57"/>
      <c r="BJ153" s="57">
        <f>BI144</f>
        <v>25</v>
      </c>
      <c r="BK153" s="57" t="s">
        <v>95</v>
      </c>
      <c r="BL153" s="57">
        <f>20000+70000</f>
        <v>90000</v>
      </c>
      <c r="BM153" s="57">
        <f>BJ153*BL153</f>
        <v>2250000</v>
      </c>
      <c r="BO153" s="67"/>
      <c r="BP153" s="67"/>
    </row>
    <row r="154" spans="1:84" ht="15" customHeight="1" x14ac:dyDescent="0.3">
      <c r="A154" s="57"/>
      <c r="B154" s="57"/>
      <c r="C154" s="57"/>
      <c r="D154" s="57" t="s">
        <v>82</v>
      </c>
      <c r="E154" s="57" t="s">
        <v>29</v>
      </c>
      <c r="F154" s="57"/>
      <c r="G154" s="57">
        <f>F144</f>
        <v>25</v>
      </c>
      <c r="H154" s="57" t="s">
        <v>98</v>
      </c>
      <c r="I154" s="57">
        <v>50000</v>
      </c>
      <c r="J154" s="57">
        <f>G154*I154</f>
        <v>1250000</v>
      </c>
      <c r="K154" s="57"/>
      <c r="L154" s="57">
        <f>K144</f>
        <v>25</v>
      </c>
      <c r="M154" s="57" t="s">
        <v>98</v>
      </c>
      <c r="N154" s="57">
        <v>50000</v>
      </c>
      <c r="O154" s="57">
        <f>L154*N154</f>
        <v>1250000</v>
      </c>
      <c r="P154" s="57"/>
      <c r="Q154" s="57">
        <f>P144</f>
        <v>50</v>
      </c>
      <c r="R154" s="57" t="s">
        <v>98</v>
      </c>
      <c r="S154" s="57">
        <v>50000</v>
      </c>
      <c r="T154" s="57">
        <f>Q154*S154</f>
        <v>2500000</v>
      </c>
      <c r="U154" s="57"/>
      <c r="V154" s="57">
        <f>U144</f>
        <v>50</v>
      </c>
      <c r="W154" s="57" t="s">
        <v>98</v>
      </c>
      <c r="X154" s="57">
        <v>50000</v>
      </c>
      <c r="Y154" s="57">
        <f>V154*X154</f>
        <v>2500000</v>
      </c>
      <c r="Z154" s="57"/>
      <c r="AA154" s="57">
        <f>Z144</f>
        <v>50</v>
      </c>
      <c r="AB154" s="57" t="s">
        <v>98</v>
      </c>
      <c r="AC154" s="57">
        <v>50000</v>
      </c>
      <c r="AD154" s="57">
        <f>AA154*AC154</f>
        <v>2500000</v>
      </c>
      <c r="AE154" s="57"/>
      <c r="AF154" s="57">
        <f>AE144</f>
        <v>50</v>
      </c>
      <c r="AG154" s="57" t="s">
        <v>98</v>
      </c>
      <c r="AH154" s="57">
        <v>50000</v>
      </c>
      <c r="AI154" s="57">
        <f>AF154*AH154</f>
        <v>2500000</v>
      </c>
      <c r="AJ154" s="57"/>
      <c r="AK154" s="57">
        <f>AJ144</f>
        <v>50</v>
      </c>
      <c r="AL154" s="57" t="s">
        <v>98</v>
      </c>
      <c r="AM154" s="57">
        <v>50000</v>
      </c>
      <c r="AN154" s="57">
        <f>AK154*AM154</f>
        <v>2500000</v>
      </c>
      <c r="AO154" s="57"/>
      <c r="AP154" s="57">
        <f>AO144</f>
        <v>50</v>
      </c>
      <c r="AQ154" s="57" t="s">
        <v>98</v>
      </c>
      <c r="AR154" s="57">
        <v>50000</v>
      </c>
      <c r="AS154" s="57">
        <f>AP154*AR154</f>
        <v>2500000</v>
      </c>
      <c r="AT154" s="57"/>
      <c r="AU154" s="57">
        <f>AT144</f>
        <v>50</v>
      </c>
      <c r="AV154" s="57" t="s">
        <v>98</v>
      </c>
      <c r="AW154" s="57">
        <v>50000</v>
      </c>
      <c r="AX154" s="57">
        <f>AU154*AW154</f>
        <v>2500000</v>
      </c>
      <c r="AY154" s="57"/>
      <c r="AZ154" s="57">
        <f>AY144</f>
        <v>50</v>
      </c>
      <c r="BA154" s="57" t="s">
        <v>98</v>
      </c>
      <c r="BB154" s="57">
        <v>50000</v>
      </c>
      <c r="BC154" s="57">
        <f>AZ154*BB154</f>
        <v>2500000</v>
      </c>
      <c r="BD154" s="57"/>
      <c r="BE154" s="57">
        <f>BD144</f>
        <v>25</v>
      </c>
      <c r="BF154" s="57" t="s">
        <v>98</v>
      </c>
      <c r="BG154" s="57">
        <v>50000</v>
      </c>
      <c r="BH154" s="57">
        <f>BE154*BG154</f>
        <v>1250000</v>
      </c>
      <c r="BI154" s="57"/>
      <c r="BJ154" s="57">
        <f>BI144</f>
        <v>25</v>
      </c>
      <c r="BK154" s="57" t="s">
        <v>98</v>
      </c>
      <c r="BL154" s="57">
        <v>50000</v>
      </c>
      <c r="BM154" s="57">
        <f>BJ154*BL154</f>
        <v>1250000</v>
      </c>
      <c r="BO154" s="67"/>
      <c r="BP154" s="67"/>
    </row>
    <row r="155" spans="1:84" ht="15" customHeight="1" x14ac:dyDescent="0.3">
      <c r="A155" s="57"/>
      <c r="B155" s="57"/>
      <c r="C155" s="57"/>
      <c r="D155" s="57" t="s">
        <v>82</v>
      </c>
      <c r="E155" s="57" t="s">
        <v>30</v>
      </c>
      <c r="F155" s="57"/>
      <c r="G155" s="57">
        <f>F144</f>
        <v>25</v>
      </c>
      <c r="H155" s="57" t="s">
        <v>95</v>
      </c>
      <c r="I155" s="57">
        <v>30000</v>
      </c>
      <c r="J155" s="57">
        <f>G155*I155</f>
        <v>750000</v>
      </c>
      <c r="K155" s="57"/>
      <c r="L155" s="57">
        <f>K144</f>
        <v>25</v>
      </c>
      <c r="M155" s="57" t="s">
        <v>95</v>
      </c>
      <c r="N155" s="57">
        <v>30000</v>
      </c>
      <c r="O155" s="57">
        <f>L155*N155</f>
        <v>750000</v>
      </c>
      <c r="P155" s="57"/>
      <c r="Q155" s="57">
        <f>P144</f>
        <v>50</v>
      </c>
      <c r="R155" s="57" t="s">
        <v>95</v>
      </c>
      <c r="S155" s="57">
        <v>30000</v>
      </c>
      <c r="T155" s="57">
        <f>Q155*S155</f>
        <v>1500000</v>
      </c>
      <c r="U155" s="57"/>
      <c r="V155" s="57">
        <f>U144</f>
        <v>50</v>
      </c>
      <c r="W155" s="57" t="s">
        <v>95</v>
      </c>
      <c r="X155" s="57">
        <v>30000</v>
      </c>
      <c r="Y155" s="57">
        <f>V155*X155</f>
        <v>1500000</v>
      </c>
      <c r="Z155" s="57"/>
      <c r="AA155" s="57">
        <f>Z144</f>
        <v>50</v>
      </c>
      <c r="AB155" s="57" t="s">
        <v>95</v>
      </c>
      <c r="AC155" s="57">
        <v>30000</v>
      </c>
      <c r="AD155" s="57">
        <f>AA155*AC155</f>
        <v>1500000</v>
      </c>
      <c r="AE155" s="57"/>
      <c r="AF155" s="57">
        <f>AE144</f>
        <v>50</v>
      </c>
      <c r="AG155" s="57" t="s">
        <v>95</v>
      </c>
      <c r="AH155" s="57">
        <v>30000</v>
      </c>
      <c r="AI155" s="57">
        <f>AF155*AH155</f>
        <v>1500000</v>
      </c>
      <c r="AJ155" s="57"/>
      <c r="AK155" s="57">
        <f>AJ144</f>
        <v>50</v>
      </c>
      <c r="AL155" s="57" t="s">
        <v>95</v>
      </c>
      <c r="AM155" s="57">
        <v>30000</v>
      </c>
      <c r="AN155" s="57">
        <f>AK155*AM155</f>
        <v>1500000</v>
      </c>
      <c r="AO155" s="57"/>
      <c r="AP155" s="57">
        <f>AO144</f>
        <v>50</v>
      </c>
      <c r="AQ155" s="57" t="s">
        <v>95</v>
      </c>
      <c r="AR155" s="57">
        <v>30000</v>
      </c>
      <c r="AS155" s="57">
        <f>AP155*AR155</f>
        <v>1500000</v>
      </c>
      <c r="AT155" s="57"/>
      <c r="AU155" s="57">
        <f>AT144</f>
        <v>50</v>
      </c>
      <c r="AV155" s="57" t="s">
        <v>95</v>
      </c>
      <c r="AW155" s="57">
        <v>30000</v>
      </c>
      <c r="AX155" s="57">
        <f>AU155*AW155</f>
        <v>1500000</v>
      </c>
      <c r="AY155" s="57"/>
      <c r="AZ155" s="57">
        <f>AY144</f>
        <v>50</v>
      </c>
      <c r="BA155" s="57" t="s">
        <v>95</v>
      </c>
      <c r="BB155" s="57">
        <v>30000</v>
      </c>
      <c r="BC155" s="57">
        <f>AZ155*BB155</f>
        <v>1500000</v>
      </c>
      <c r="BD155" s="57"/>
      <c r="BE155" s="57">
        <f>BD144</f>
        <v>25</v>
      </c>
      <c r="BF155" s="57" t="s">
        <v>95</v>
      </c>
      <c r="BG155" s="57">
        <v>30000</v>
      </c>
      <c r="BH155" s="57">
        <f>BE155*BG155</f>
        <v>750000</v>
      </c>
      <c r="BI155" s="57"/>
      <c r="BJ155" s="57">
        <f>BI144</f>
        <v>25</v>
      </c>
      <c r="BK155" s="57" t="s">
        <v>95</v>
      </c>
      <c r="BL155" s="57">
        <v>30000</v>
      </c>
      <c r="BM155" s="57">
        <f>BJ155*BL155</f>
        <v>750000</v>
      </c>
      <c r="BO155" s="67"/>
      <c r="BP155" s="67"/>
    </row>
    <row r="156" spans="1:84" ht="15" customHeight="1" x14ac:dyDescent="0.3">
      <c r="A156" s="57"/>
      <c r="B156" s="57"/>
      <c r="C156" s="57"/>
      <c r="D156" s="57" t="s">
        <v>82</v>
      </c>
      <c r="E156" s="57" t="s">
        <v>31</v>
      </c>
      <c r="F156" s="57"/>
      <c r="G156" s="57">
        <f>G144</f>
        <v>1</v>
      </c>
      <c r="H156" s="57" t="s">
        <v>94</v>
      </c>
      <c r="I156" s="57">
        <v>600000</v>
      </c>
      <c r="J156" s="57">
        <f>G156*I156</f>
        <v>600000</v>
      </c>
      <c r="K156" s="57"/>
      <c r="L156" s="57">
        <f>L144</f>
        <v>1</v>
      </c>
      <c r="M156" s="57" t="s">
        <v>94</v>
      </c>
      <c r="N156" s="57">
        <v>600000</v>
      </c>
      <c r="O156" s="57">
        <f>L156*N156</f>
        <v>600000</v>
      </c>
      <c r="P156" s="57"/>
      <c r="Q156" s="57">
        <f>Q144</f>
        <v>2</v>
      </c>
      <c r="R156" s="57" t="s">
        <v>94</v>
      </c>
      <c r="S156" s="57">
        <v>600000</v>
      </c>
      <c r="T156" s="57">
        <f>Q156*S156</f>
        <v>1200000</v>
      </c>
      <c r="U156" s="57"/>
      <c r="V156" s="57">
        <f>V144</f>
        <v>2</v>
      </c>
      <c r="W156" s="57" t="s">
        <v>94</v>
      </c>
      <c r="X156" s="57">
        <v>600000</v>
      </c>
      <c r="Y156" s="57">
        <f>V156*X156</f>
        <v>1200000</v>
      </c>
      <c r="Z156" s="57"/>
      <c r="AA156" s="57">
        <f>AA144</f>
        <v>2</v>
      </c>
      <c r="AB156" s="57" t="s">
        <v>94</v>
      </c>
      <c r="AC156" s="57">
        <v>600000</v>
      </c>
      <c r="AD156" s="57">
        <f>AA156*AC156</f>
        <v>1200000</v>
      </c>
      <c r="AE156" s="57"/>
      <c r="AF156" s="57">
        <f>AF144</f>
        <v>2</v>
      </c>
      <c r="AG156" s="57" t="s">
        <v>94</v>
      </c>
      <c r="AH156" s="57">
        <v>600000</v>
      </c>
      <c r="AI156" s="57">
        <f>AF156*AH156</f>
        <v>1200000</v>
      </c>
      <c r="AJ156" s="57"/>
      <c r="AK156" s="57">
        <f>AK144</f>
        <v>2</v>
      </c>
      <c r="AL156" s="57" t="s">
        <v>94</v>
      </c>
      <c r="AM156" s="57">
        <v>600000</v>
      </c>
      <c r="AN156" s="57">
        <f>AK156*AM156</f>
        <v>1200000</v>
      </c>
      <c r="AO156" s="57"/>
      <c r="AP156" s="57">
        <f>AP144</f>
        <v>2</v>
      </c>
      <c r="AQ156" s="57" t="s">
        <v>94</v>
      </c>
      <c r="AR156" s="57">
        <v>600000</v>
      </c>
      <c r="AS156" s="57">
        <f>AP156*AR156</f>
        <v>1200000</v>
      </c>
      <c r="AT156" s="57"/>
      <c r="AU156" s="57">
        <f>AU144</f>
        <v>2</v>
      </c>
      <c r="AV156" s="57" t="s">
        <v>94</v>
      </c>
      <c r="AW156" s="57">
        <v>600000</v>
      </c>
      <c r="AX156" s="57">
        <f>AU156*AW156</f>
        <v>1200000</v>
      </c>
      <c r="AY156" s="57"/>
      <c r="AZ156" s="57">
        <f>AZ144</f>
        <v>2</v>
      </c>
      <c r="BA156" s="57" t="s">
        <v>94</v>
      </c>
      <c r="BB156" s="57">
        <v>600000</v>
      </c>
      <c r="BC156" s="57">
        <f>AZ156*BB156</f>
        <v>1200000</v>
      </c>
      <c r="BD156" s="57"/>
      <c r="BE156" s="57">
        <f>BE144</f>
        <v>1</v>
      </c>
      <c r="BF156" s="57" t="s">
        <v>94</v>
      </c>
      <c r="BG156" s="57">
        <v>600000</v>
      </c>
      <c r="BH156" s="57">
        <f>BE156*BG156</f>
        <v>600000</v>
      </c>
      <c r="BI156" s="57"/>
      <c r="BJ156" s="57">
        <f>BJ144</f>
        <v>1</v>
      </c>
      <c r="BK156" s="57" t="s">
        <v>94</v>
      </c>
      <c r="BL156" s="57">
        <v>600000</v>
      </c>
      <c r="BM156" s="57">
        <f>BJ156*BL156</f>
        <v>600000</v>
      </c>
      <c r="BO156" s="67"/>
      <c r="BP156" s="67"/>
    </row>
    <row r="157" spans="1:84" s="47" customFormat="1" ht="15" customHeight="1" x14ac:dyDescent="0.3">
      <c r="A157" s="56" t="s">
        <v>83</v>
      </c>
      <c r="B157" s="56" t="s">
        <v>83</v>
      </c>
      <c r="C157" s="56" t="s">
        <v>87</v>
      </c>
      <c r="D157" s="56" t="s">
        <v>110</v>
      </c>
      <c r="E157" s="56" t="s">
        <v>42</v>
      </c>
      <c r="F157" s="56">
        <f>G157*25</f>
        <v>25</v>
      </c>
      <c r="G157" s="56">
        <v>1</v>
      </c>
      <c r="H157" s="56" t="s">
        <v>91</v>
      </c>
      <c r="I157" s="56">
        <v>0</v>
      </c>
      <c r="J157" s="56">
        <f>J158+J165</f>
        <v>14177500</v>
      </c>
      <c r="K157" s="56">
        <f>L157*25</f>
        <v>25</v>
      </c>
      <c r="L157" s="56">
        <v>1</v>
      </c>
      <c r="M157" s="56" t="s">
        <v>91</v>
      </c>
      <c r="N157" s="56">
        <v>0</v>
      </c>
      <c r="O157" s="56">
        <f>O158+O165</f>
        <v>14177500</v>
      </c>
      <c r="P157" s="56">
        <f>Q157*25</f>
        <v>50</v>
      </c>
      <c r="Q157" s="56">
        <v>2</v>
      </c>
      <c r="R157" s="56" t="s">
        <v>91</v>
      </c>
      <c r="S157" s="56">
        <v>0</v>
      </c>
      <c r="T157" s="56">
        <f>T158+T165</f>
        <v>28355000</v>
      </c>
      <c r="U157" s="56">
        <f>V157*25</f>
        <v>50</v>
      </c>
      <c r="V157" s="56">
        <v>2</v>
      </c>
      <c r="W157" s="56" t="s">
        <v>91</v>
      </c>
      <c r="X157" s="56">
        <v>0</v>
      </c>
      <c r="Y157" s="56">
        <f>Y158+Y165</f>
        <v>28355000</v>
      </c>
      <c r="Z157" s="56">
        <f>AA157*25</f>
        <v>50</v>
      </c>
      <c r="AA157" s="56">
        <v>2</v>
      </c>
      <c r="AB157" s="56" t="s">
        <v>91</v>
      </c>
      <c r="AC157" s="56">
        <v>0</v>
      </c>
      <c r="AD157" s="56">
        <f>AD158+AD165</f>
        <v>28355000</v>
      </c>
      <c r="AE157" s="56">
        <f>AF157*25</f>
        <v>50</v>
      </c>
      <c r="AF157" s="56">
        <v>2</v>
      </c>
      <c r="AG157" s="56" t="s">
        <v>91</v>
      </c>
      <c r="AH157" s="56">
        <v>0</v>
      </c>
      <c r="AI157" s="56">
        <f>AI158+AI165</f>
        <v>28355000</v>
      </c>
      <c r="AJ157" s="56">
        <f>AK157*25</f>
        <v>50</v>
      </c>
      <c r="AK157" s="56">
        <v>2</v>
      </c>
      <c r="AL157" s="56" t="s">
        <v>91</v>
      </c>
      <c r="AM157" s="56">
        <v>0</v>
      </c>
      <c r="AN157" s="56">
        <f>AN158+AN165</f>
        <v>28355000</v>
      </c>
      <c r="AO157" s="56">
        <f>AP157*25</f>
        <v>50</v>
      </c>
      <c r="AP157" s="56">
        <v>2</v>
      </c>
      <c r="AQ157" s="56" t="s">
        <v>91</v>
      </c>
      <c r="AR157" s="56">
        <v>0</v>
      </c>
      <c r="AS157" s="56">
        <f>AS158+AS165</f>
        <v>28355000</v>
      </c>
      <c r="AT157" s="56">
        <f>AU157*25</f>
        <v>50</v>
      </c>
      <c r="AU157" s="56">
        <v>2</v>
      </c>
      <c r="AV157" s="56" t="s">
        <v>91</v>
      </c>
      <c r="AW157" s="56">
        <v>0</v>
      </c>
      <c r="AX157" s="56">
        <f>AX158+AX165</f>
        <v>28355000</v>
      </c>
      <c r="AY157" s="56">
        <f>AZ157*25</f>
        <v>50</v>
      </c>
      <c r="AZ157" s="56">
        <v>2</v>
      </c>
      <c r="BA157" s="56" t="s">
        <v>91</v>
      </c>
      <c r="BB157" s="56">
        <v>0</v>
      </c>
      <c r="BC157" s="56">
        <f>BC158+BC165</f>
        <v>28355000</v>
      </c>
      <c r="BD157" s="56">
        <f>BE157*25</f>
        <v>25</v>
      </c>
      <c r="BE157" s="56">
        <v>1</v>
      </c>
      <c r="BF157" s="56" t="s">
        <v>91</v>
      </c>
      <c r="BG157" s="56">
        <v>0</v>
      </c>
      <c r="BH157" s="56">
        <f>BH158+BH165</f>
        <v>14177500</v>
      </c>
      <c r="BI157" s="56">
        <f>BJ157*25</f>
        <v>25</v>
      </c>
      <c r="BJ157" s="56">
        <v>1</v>
      </c>
      <c r="BK157" s="56" t="s">
        <v>91</v>
      </c>
      <c r="BL157" s="56">
        <v>0</v>
      </c>
      <c r="BM157" s="56">
        <f>BM158+BM165</f>
        <v>14177500</v>
      </c>
      <c r="BN157" s="51"/>
      <c r="BO157" s="66"/>
      <c r="BP157" s="66"/>
      <c r="BQ157" s="50">
        <f>+F157+K157+P157+U157+Z157+AE157+AJ157+AO157+AT157+AY157+BD157+BI157</f>
        <v>500</v>
      </c>
      <c r="BR157" s="50">
        <f>+G157+L157+Q157+V157+AA157+AF157+AK157+AP157+AU157+AZ157+BE157+BJ157</f>
        <v>20</v>
      </c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</row>
    <row r="158" spans="1:84" ht="15" customHeight="1" x14ac:dyDescent="0.3">
      <c r="A158" s="57"/>
      <c r="B158" s="57"/>
      <c r="C158" s="57"/>
      <c r="D158" s="57" t="s">
        <v>92</v>
      </c>
      <c r="E158" s="57" t="s">
        <v>19</v>
      </c>
      <c r="F158" s="57"/>
      <c r="G158" s="57">
        <v>0</v>
      </c>
      <c r="H158" s="57" t="s">
        <v>82</v>
      </c>
      <c r="I158" s="57">
        <v>0</v>
      </c>
      <c r="J158" s="57">
        <f>SUM(J159:J164)</f>
        <v>9577500</v>
      </c>
      <c r="K158" s="57"/>
      <c r="L158" s="57">
        <v>0</v>
      </c>
      <c r="M158" s="57" t="s">
        <v>82</v>
      </c>
      <c r="N158" s="57">
        <v>0</v>
      </c>
      <c r="O158" s="57">
        <f>SUM(O159:O164)</f>
        <v>9577500</v>
      </c>
      <c r="P158" s="57"/>
      <c r="Q158" s="57">
        <v>0</v>
      </c>
      <c r="R158" s="57" t="s">
        <v>82</v>
      </c>
      <c r="S158" s="57">
        <v>0</v>
      </c>
      <c r="T158" s="57">
        <f>SUM(T159:T164)</f>
        <v>19155000</v>
      </c>
      <c r="U158" s="57"/>
      <c r="V158" s="57">
        <v>0</v>
      </c>
      <c r="W158" s="57" t="s">
        <v>82</v>
      </c>
      <c r="X158" s="57">
        <v>0</v>
      </c>
      <c r="Y158" s="57">
        <f>SUM(Y159:Y164)</f>
        <v>19155000</v>
      </c>
      <c r="Z158" s="57"/>
      <c r="AA158" s="57">
        <v>0</v>
      </c>
      <c r="AB158" s="57" t="s">
        <v>82</v>
      </c>
      <c r="AC158" s="57">
        <v>0</v>
      </c>
      <c r="AD158" s="57">
        <f>SUM(AD159:AD164)</f>
        <v>19155000</v>
      </c>
      <c r="AE158" s="57"/>
      <c r="AF158" s="57">
        <v>0</v>
      </c>
      <c r="AG158" s="57" t="s">
        <v>82</v>
      </c>
      <c r="AH158" s="57">
        <v>0</v>
      </c>
      <c r="AI158" s="57">
        <f>SUM(AI159:AI164)</f>
        <v>19155000</v>
      </c>
      <c r="AJ158" s="57"/>
      <c r="AK158" s="57">
        <v>0</v>
      </c>
      <c r="AL158" s="57" t="s">
        <v>82</v>
      </c>
      <c r="AM158" s="57">
        <v>0</v>
      </c>
      <c r="AN158" s="57">
        <f>SUM(AN159:AN164)</f>
        <v>19155000</v>
      </c>
      <c r="AO158" s="57"/>
      <c r="AP158" s="57">
        <v>0</v>
      </c>
      <c r="AQ158" s="57" t="s">
        <v>82</v>
      </c>
      <c r="AR158" s="57">
        <v>0</v>
      </c>
      <c r="AS158" s="57">
        <f>SUM(AS159:AS164)</f>
        <v>19155000</v>
      </c>
      <c r="AT158" s="57"/>
      <c r="AU158" s="57">
        <v>0</v>
      </c>
      <c r="AV158" s="57" t="s">
        <v>82</v>
      </c>
      <c r="AW158" s="57">
        <v>0</v>
      </c>
      <c r="AX158" s="57">
        <f>SUM(AX159:AX164)</f>
        <v>19155000</v>
      </c>
      <c r="AY158" s="57"/>
      <c r="AZ158" s="57">
        <v>0</v>
      </c>
      <c r="BA158" s="57" t="s">
        <v>82</v>
      </c>
      <c r="BB158" s="57">
        <v>0</v>
      </c>
      <c r="BC158" s="57">
        <f>SUM(BC159:BC164)</f>
        <v>19155000</v>
      </c>
      <c r="BD158" s="57"/>
      <c r="BE158" s="57">
        <v>0</v>
      </c>
      <c r="BF158" s="57" t="s">
        <v>82</v>
      </c>
      <c r="BG158" s="57">
        <v>0</v>
      </c>
      <c r="BH158" s="57">
        <f>SUM(BH159:BH164)</f>
        <v>9577500</v>
      </c>
      <c r="BI158" s="57"/>
      <c r="BJ158" s="57">
        <v>0</v>
      </c>
      <c r="BK158" s="57" t="s">
        <v>82</v>
      </c>
      <c r="BL158" s="57">
        <v>0</v>
      </c>
      <c r="BM158" s="57">
        <f>SUM(BM159:BM164)</f>
        <v>9577500</v>
      </c>
      <c r="BO158" s="67"/>
      <c r="BP158" s="67"/>
    </row>
    <row r="159" spans="1:84" ht="15" customHeight="1" x14ac:dyDescent="0.3">
      <c r="A159" s="57"/>
      <c r="B159" s="57"/>
      <c r="C159" s="57"/>
      <c r="D159" s="57" t="s">
        <v>82</v>
      </c>
      <c r="E159" s="57" t="s">
        <v>20</v>
      </c>
      <c r="F159" s="57"/>
      <c r="G159" s="57">
        <f>8*G157</f>
        <v>8</v>
      </c>
      <c r="H159" s="57" t="s">
        <v>93</v>
      </c>
      <c r="I159" s="57">
        <v>150000</v>
      </c>
      <c r="J159" s="57">
        <f t="shared" ref="J159:J164" si="132">G159*I159</f>
        <v>1200000</v>
      </c>
      <c r="K159" s="57"/>
      <c r="L159" s="57">
        <f>8*L157</f>
        <v>8</v>
      </c>
      <c r="M159" s="57" t="s">
        <v>93</v>
      </c>
      <c r="N159" s="57">
        <v>150000</v>
      </c>
      <c r="O159" s="57">
        <f t="shared" ref="O159:O164" si="133">L159*N159</f>
        <v>1200000</v>
      </c>
      <c r="P159" s="57"/>
      <c r="Q159" s="57">
        <f>8*Q157</f>
        <v>16</v>
      </c>
      <c r="R159" s="57" t="s">
        <v>93</v>
      </c>
      <c r="S159" s="57">
        <v>150000</v>
      </c>
      <c r="T159" s="57">
        <f t="shared" ref="T159:T164" si="134">Q159*S159</f>
        <v>2400000</v>
      </c>
      <c r="U159" s="57"/>
      <c r="V159" s="57">
        <f>8*V157</f>
        <v>16</v>
      </c>
      <c r="W159" s="57" t="s">
        <v>93</v>
      </c>
      <c r="X159" s="57">
        <v>150000</v>
      </c>
      <c r="Y159" s="57">
        <f t="shared" ref="Y159:Y164" si="135">V159*X159</f>
        <v>2400000</v>
      </c>
      <c r="Z159" s="57"/>
      <c r="AA159" s="57">
        <f>8*AA157</f>
        <v>16</v>
      </c>
      <c r="AB159" s="57" t="s">
        <v>93</v>
      </c>
      <c r="AC159" s="57">
        <v>150000</v>
      </c>
      <c r="AD159" s="57">
        <f t="shared" ref="AD159:AD164" si="136">AA159*AC159</f>
        <v>2400000</v>
      </c>
      <c r="AE159" s="57"/>
      <c r="AF159" s="57">
        <f>8*AF157</f>
        <v>16</v>
      </c>
      <c r="AG159" s="57" t="s">
        <v>93</v>
      </c>
      <c r="AH159" s="57">
        <v>150000</v>
      </c>
      <c r="AI159" s="57">
        <f t="shared" ref="AI159:AI164" si="137">AF159*AH159</f>
        <v>2400000</v>
      </c>
      <c r="AJ159" s="57"/>
      <c r="AK159" s="57">
        <f>8*AK157</f>
        <v>16</v>
      </c>
      <c r="AL159" s="57" t="s">
        <v>93</v>
      </c>
      <c r="AM159" s="57">
        <v>150000</v>
      </c>
      <c r="AN159" s="57">
        <f t="shared" ref="AN159:AN164" si="138">AK159*AM159</f>
        <v>2400000</v>
      </c>
      <c r="AO159" s="57"/>
      <c r="AP159" s="57">
        <f>8*AP157</f>
        <v>16</v>
      </c>
      <c r="AQ159" s="57" t="s">
        <v>93</v>
      </c>
      <c r="AR159" s="57">
        <v>150000</v>
      </c>
      <c r="AS159" s="57">
        <f t="shared" ref="AS159:AS164" si="139">AP159*AR159</f>
        <v>2400000</v>
      </c>
      <c r="AT159" s="57"/>
      <c r="AU159" s="57">
        <f>8*AU157</f>
        <v>16</v>
      </c>
      <c r="AV159" s="57" t="s">
        <v>93</v>
      </c>
      <c r="AW159" s="57">
        <v>150000</v>
      </c>
      <c r="AX159" s="57">
        <f t="shared" ref="AX159:AX164" si="140">AU159*AW159</f>
        <v>2400000</v>
      </c>
      <c r="AY159" s="57"/>
      <c r="AZ159" s="57">
        <f>8*AZ157</f>
        <v>16</v>
      </c>
      <c r="BA159" s="57" t="s">
        <v>93</v>
      </c>
      <c r="BB159" s="57">
        <v>150000</v>
      </c>
      <c r="BC159" s="57">
        <f t="shared" ref="BC159:BC164" si="141">AZ159*BB159</f>
        <v>2400000</v>
      </c>
      <c r="BD159" s="57"/>
      <c r="BE159" s="57">
        <f>8*BE157</f>
        <v>8</v>
      </c>
      <c r="BF159" s="57" t="s">
        <v>93</v>
      </c>
      <c r="BG159" s="57">
        <v>150000</v>
      </c>
      <c r="BH159" s="57">
        <f t="shared" ref="BH159:BH164" si="142">BE159*BG159</f>
        <v>1200000</v>
      </c>
      <c r="BI159" s="57"/>
      <c r="BJ159" s="57">
        <f>8*BJ157</f>
        <v>8</v>
      </c>
      <c r="BK159" s="57" t="s">
        <v>93</v>
      </c>
      <c r="BL159" s="57">
        <v>150000</v>
      </c>
      <c r="BM159" s="57">
        <f t="shared" ref="BM159:BM164" si="143">BJ159*BL159</f>
        <v>1200000</v>
      </c>
      <c r="BO159" s="67"/>
      <c r="BP159" s="67"/>
    </row>
    <row r="160" spans="1:84" ht="15" customHeight="1" x14ac:dyDescent="0.3">
      <c r="A160" s="57"/>
      <c r="B160" s="57"/>
      <c r="C160" s="57"/>
      <c r="D160" s="57" t="s">
        <v>82</v>
      </c>
      <c r="E160" s="57" t="s">
        <v>21</v>
      </c>
      <c r="F160" s="57"/>
      <c r="G160" s="57">
        <f>24*2*G157</f>
        <v>48</v>
      </c>
      <c r="H160" s="57" t="s">
        <v>93</v>
      </c>
      <c r="I160" s="57">
        <v>150000</v>
      </c>
      <c r="J160" s="57">
        <f t="shared" si="132"/>
        <v>7200000</v>
      </c>
      <c r="K160" s="57"/>
      <c r="L160" s="57">
        <f>24*2*L157</f>
        <v>48</v>
      </c>
      <c r="M160" s="57" t="s">
        <v>93</v>
      </c>
      <c r="N160" s="57">
        <v>150000</v>
      </c>
      <c r="O160" s="57">
        <f t="shared" si="133"/>
        <v>7200000</v>
      </c>
      <c r="P160" s="57"/>
      <c r="Q160" s="57">
        <f>24*2*Q157</f>
        <v>96</v>
      </c>
      <c r="R160" s="57" t="s">
        <v>93</v>
      </c>
      <c r="S160" s="57">
        <v>150000</v>
      </c>
      <c r="T160" s="57">
        <f t="shared" si="134"/>
        <v>14400000</v>
      </c>
      <c r="U160" s="57"/>
      <c r="V160" s="57">
        <f>24*2*V157</f>
        <v>96</v>
      </c>
      <c r="W160" s="57" t="s">
        <v>93</v>
      </c>
      <c r="X160" s="57">
        <v>150000</v>
      </c>
      <c r="Y160" s="57">
        <f t="shared" si="135"/>
        <v>14400000</v>
      </c>
      <c r="Z160" s="57"/>
      <c r="AA160" s="57">
        <f>24*2*AA157</f>
        <v>96</v>
      </c>
      <c r="AB160" s="57" t="s">
        <v>93</v>
      </c>
      <c r="AC160" s="57">
        <v>150000</v>
      </c>
      <c r="AD160" s="57">
        <f t="shared" si="136"/>
        <v>14400000</v>
      </c>
      <c r="AE160" s="57"/>
      <c r="AF160" s="57">
        <f>24*2*AF157</f>
        <v>96</v>
      </c>
      <c r="AG160" s="57" t="s">
        <v>93</v>
      </c>
      <c r="AH160" s="57">
        <v>150000</v>
      </c>
      <c r="AI160" s="57">
        <f t="shared" si="137"/>
        <v>14400000</v>
      </c>
      <c r="AJ160" s="57"/>
      <c r="AK160" s="57">
        <f>24*2*AK157</f>
        <v>96</v>
      </c>
      <c r="AL160" s="57" t="s">
        <v>93</v>
      </c>
      <c r="AM160" s="57">
        <v>150000</v>
      </c>
      <c r="AN160" s="57">
        <f t="shared" si="138"/>
        <v>14400000</v>
      </c>
      <c r="AO160" s="57"/>
      <c r="AP160" s="57">
        <f>24*2*AP157</f>
        <v>96</v>
      </c>
      <c r="AQ160" s="57" t="s">
        <v>93</v>
      </c>
      <c r="AR160" s="57">
        <v>150000</v>
      </c>
      <c r="AS160" s="57">
        <f t="shared" si="139"/>
        <v>14400000</v>
      </c>
      <c r="AT160" s="57"/>
      <c r="AU160" s="57">
        <f>24*2*AU157</f>
        <v>96</v>
      </c>
      <c r="AV160" s="57" t="s">
        <v>93</v>
      </c>
      <c r="AW160" s="57">
        <v>150000</v>
      </c>
      <c r="AX160" s="57">
        <f t="shared" si="140"/>
        <v>14400000</v>
      </c>
      <c r="AY160" s="57"/>
      <c r="AZ160" s="57">
        <f>24*2*AZ157</f>
        <v>96</v>
      </c>
      <c r="BA160" s="57" t="s">
        <v>93</v>
      </c>
      <c r="BB160" s="57">
        <v>150000</v>
      </c>
      <c r="BC160" s="57">
        <f t="shared" si="141"/>
        <v>14400000</v>
      </c>
      <c r="BD160" s="57"/>
      <c r="BE160" s="57">
        <f>24*2*BE157</f>
        <v>48</v>
      </c>
      <c r="BF160" s="57" t="s">
        <v>93</v>
      </c>
      <c r="BG160" s="57">
        <v>150000</v>
      </c>
      <c r="BH160" s="57">
        <f t="shared" si="142"/>
        <v>7200000</v>
      </c>
      <c r="BI160" s="57"/>
      <c r="BJ160" s="57">
        <f>24*2*BJ157</f>
        <v>48</v>
      </c>
      <c r="BK160" s="57" t="s">
        <v>93</v>
      </c>
      <c r="BL160" s="57">
        <v>150000</v>
      </c>
      <c r="BM160" s="57">
        <f t="shared" si="143"/>
        <v>7200000</v>
      </c>
      <c r="BO160" s="67"/>
      <c r="BP160" s="67"/>
    </row>
    <row r="161" spans="1:84" ht="15" customHeight="1" x14ac:dyDescent="0.3">
      <c r="A161" s="57"/>
      <c r="B161" s="57"/>
      <c r="C161" s="57"/>
      <c r="D161" s="57" t="s">
        <v>82</v>
      </c>
      <c r="E161" s="57" t="s">
        <v>22</v>
      </c>
      <c r="F161" s="57"/>
      <c r="G161" s="57">
        <f>G157</f>
        <v>1</v>
      </c>
      <c r="H161" s="57" t="s">
        <v>94</v>
      </c>
      <c r="I161" s="57">
        <v>0</v>
      </c>
      <c r="J161" s="57">
        <f t="shared" si="132"/>
        <v>0</v>
      </c>
      <c r="K161" s="57"/>
      <c r="L161" s="57">
        <f>L157</f>
        <v>1</v>
      </c>
      <c r="M161" s="57" t="s">
        <v>94</v>
      </c>
      <c r="N161" s="57">
        <v>0</v>
      </c>
      <c r="O161" s="57">
        <f t="shared" si="133"/>
        <v>0</v>
      </c>
      <c r="P161" s="57"/>
      <c r="Q161" s="57">
        <f>Q157</f>
        <v>2</v>
      </c>
      <c r="R161" s="57" t="s">
        <v>94</v>
      </c>
      <c r="S161" s="57">
        <v>0</v>
      </c>
      <c r="T161" s="57">
        <f t="shared" si="134"/>
        <v>0</v>
      </c>
      <c r="U161" s="57"/>
      <c r="V161" s="57">
        <f>V157</f>
        <v>2</v>
      </c>
      <c r="W161" s="57" t="s">
        <v>94</v>
      </c>
      <c r="X161" s="57">
        <v>0</v>
      </c>
      <c r="Y161" s="57">
        <f t="shared" si="135"/>
        <v>0</v>
      </c>
      <c r="Z161" s="57"/>
      <c r="AA161" s="57">
        <f>AA157</f>
        <v>2</v>
      </c>
      <c r="AB161" s="57" t="s">
        <v>94</v>
      </c>
      <c r="AC161" s="57">
        <v>0</v>
      </c>
      <c r="AD161" s="57">
        <f t="shared" si="136"/>
        <v>0</v>
      </c>
      <c r="AE161" s="57"/>
      <c r="AF161" s="57">
        <f>AF157</f>
        <v>2</v>
      </c>
      <c r="AG161" s="57" t="s">
        <v>94</v>
      </c>
      <c r="AH161" s="57">
        <v>0</v>
      </c>
      <c r="AI161" s="57">
        <f t="shared" si="137"/>
        <v>0</v>
      </c>
      <c r="AJ161" s="57"/>
      <c r="AK161" s="57">
        <f>AK157</f>
        <v>2</v>
      </c>
      <c r="AL161" s="57" t="s">
        <v>94</v>
      </c>
      <c r="AM161" s="57">
        <v>0</v>
      </c>
      <c r="AN161" s="57">
        <f t="shared" si="138"/>
        <v>0</v>
      </c>
      <c r="AO161" s="57"/>
      <c r="AP161" s="57">
        <f>AP157</f>
        <v>2</v>
      </c>
      <c r="AQ161" s="57" t="s">
        <v>94</v>
      </c>
      <c r="AR161" s="57">
        <v>0</v>
      </c>
      <c r="AS161" s="57">
        <f t="shared" si="139"/>
        <v>0</v>
      </c>
      <c r="AT161" s="57"/>
      <c r="AU161" s="57">
        <f>AU157</f>
        <v>2</v>
      </c>
      <c r="AV161" s="57" t="s">
        <v>94</v>
      </c>
      <c r="AW161" s="57">
        <v>0</v>
      </c>
      <c r="AX161" s="57">
        <f t="shared" si="140"/>
        <v>0</v>
      </c>
      <c r="AY161" s="57"/>
      <c r="AZ161" s="57">
        <f>AZ157</f>
        <v>2</v>
      </c>
      <c r="BA161" s="57" t="s">
        <v>94</v>
      </c>
      <c r="BB161" s="57">
        <v>0</v>
      </c>
      <c r="BC161" s="57">
        <f t="shared" si="141"/>
        <v>0</v>
      </c>
      <c r="BD161" s="57"/>
      <c r="BE161" s="57">
        <f>BE157</f>
        <v>1</v>
      </c>
      <c r="BF161" s="57" t="s">
        <v>94</v>
      </c>
      <c r="BG161" s="57">
        <v>0</v>
      </c>
      <c r="BH161" s="57">
        <f t="shared" si="142"/>
        <v>0</v>
      </c>
      <c r="BI161" s="57"/>
      <c r="BJ161" s="57">
        <f>BJ157</f>
        <v>1</v>
      </c>
      <c r="BK161" s="57" t="s">
        <v>94</v>
      </c>
      <c r="BL161" s="57">
        <v>0</v>
      </c>
      <c r="BM161" s="57">
        <f t="shared" si="143"/>
        <v>0</v>
      </c>
      <c r="BO161" s="67"/>
      <c r="BP161" s="67"/>
    </row>
    <row r="162" spans="1:84" ht="15" customHeight="1" x14ac:dyDescent="0.3">
      <c r="A162" s="57"/>
      <c r="B162" s="57"/>
      <c r="C162" s="57"/>
      <c r="D162" s="57" t="s">
        <v>82</v>
      </c>
      <c r="E162" s="57" t="s">
        <v>23</v>
      </c>
      <c r="F162" s="57"/>
      <c r="G162" s="57">
        <f>1*G157</f>
        <v>1</v>
      </c>
      <c r="H162" s="57" t="s">
        <v>95</v>
      </c>
      <c r="I162" s="57">
        <v>190000</v>
      </c>
      <c r="J162" s="57">
        <f t="shared" si="132"/>
        <v>190000</v>
      </c>
      <c r="K162" s="57"/>
      <c r="L162" s="57">
        <f>1*L157</f>
        <v>1</v>
      </c>
      <c r="M162" s="57" t="s">
        <v>95</v>
      </c>
      <c r="N162" s="57">
        <v>190000</v>
      </c>
      <c r="O162" s="57">
        <f t="shared" si="133"/>
        <v>190000</v>
      </c>
      <c r="P162" s="57"/>
      <c r="Q162" s="57">
        <f>1*Q157</f>
        <v>2</v>
      </c>
      <c r="R162" s="57" t="s">
        <v>95</v>
      </c>
      <c r="S162" s="57">
        <v>190000</v>
      </c>
      <c r="T162" s="57">
        <f t="shared" si="134"/>
        <v>380000</v>
      </c>
      <c r="U162" s="57"/>
      <c r="V162" s="57">
        <f>1*V157</f>
        <v>2</v>
      </c>
      <c r="W162" s="57" t="s">
        <v>95</v>
      </c>
      <c r="X162" s="57">
        <v>190000</v>
      </c>
      <c r="Y162" s="57">
        <f t="shared" si="135"/>
        <v>380000</v>
      </c>
      <c r="Z162" s="57"/>
      <c r="AA162" s="57">
        <f>1*AA157</f>
        <v>2</v>
      </c>
      <c r="AB162" s="57" t="s">
        <v>95</v>
      </c>
      <c r="AC162" s="57">
        <v>190000</v>
      </c>
      <c r="AD162" s="57">
        <f t="shared" si="136"/>
        <v>380000</v>
      </c>
      <c r="AE162" s="57"/>
      <c r="AF162" s="57">
        <f>1*AF157</f>
        <v>2</v>
      </c>
      <c r="AG162" s="57" t="s">
        <v>95</v>
      </c>
      <c r="AH162" s="57">
        <v>190000</v>
      </c>
      <c r="AI162" s="57">
        <f t="shared" si="137"/>
        <v>380000</v>
      </c>
      <c r="AJ162" s="57"/>
      <c r="AK162" s="57">
        <f>1*AK157</f>
        <v>2</v>
      </c>
      <c r="AL162" s="57" t="s">
        <v>95</v>
      </c>
      <c r="AM162" s="57">
        <v>190000</v>
      </c>
      <c r="AN162" s="57">
        <f t="shared" si="138"/>
        <v>380000</v>
      </c>
      <c r="AO162" s="57"/>
      <c r="AP162" s="57">
        <f>1*AP157</f>
        <v>2</v>
      </c>
      <c r="AQ162" s="57" t="s">
        <v>95</v>
      </c>
      <c r="AR162" s="57">
        <v>190000</v>
      </c>
      <c r="AS162" s="57">
        <f t="shared" si="139"/>
        <v>380000</v>
      </c>
      <c r="AT162" s="57"/>
      <c r="AU162" s="57">
        <f>1*AU157</f>
        <v>2</v>
      </c>
      <c r="AV162" s="57" t="s">
        <v>95</v>
      </c>
      <c r="AW162" s="57">
        <v>190000</v>
      </c>
      <c r="AX162" s="57">
        <f t="shared" si="140"/>
        <v>380000</v>
      </c>
      <c r="AY162" s="57"/>
      <c r="AZ162" s="57">
        <f>1*AZ157</f>
        <v>2</v>
      </c>
      <c r="BA162" s="57" t="s">
        <v>95</v>
      </c>
      <c r="BB162" s="57">
        <v>190000</v>
      </c>
      <c r="BC162" s="57">
        <f t="shared" si="141"/>
        <v>380000</v>
      </c>
      <c r="BD162" s="57"/>
      <c r="BE162" s="57">
        <f>1*BE157</f>
        <v>1</v>
      </c>
      <c r="BF162" s="57" t="s">
        <v>95</v>
      </c>
      <c r="BG162" s="57">
        <v>190000</v>
      </c>
      <c r="BH162" s="57">
        <f t="shared" si="142"/>
        <v>190000</v>
      </c>
      <c r="BI162" s="57"/>
      <c r="BJ162" s="57">
        <f>1*BJ157</f>
        <v>1</v>
      </c>
      <c r="BK162" s="57" t="s">
        <v>95</v>
      </c>
      <c r="BL162" s="57">
        <v>190000</v>
      </c>
      <c r="BM162" s="57">
        <f t="shared" si="143"/>
        <v>190000</v>
      </c>
      <c r="BO162" s="67"/>
      <c r="BP162" s="67"/>
    </row>
    <row r="163" spans="1:84" ht="15" customHeight="1" x14ac:dyDescent="0.3">
      <c r="A163" s="57"/>
      <c r="B163" s="57"/>
      <c r="C163" s="57"/>
      <c r="D163" s="57" t="s">
        <v>82</v>
      </c>
      <c r="E163" s="57" t="s">
        <v>24</v>
      </c>
      <c r="F163" s="57"/>
      <c r="G163" s="57">
        <f>2*2*G157</f>
        <v>4</v>
      </c>
      <c r="H163" s="57" t="s">
        <v>96</v>
      </c>
      <c r="I163" s="57">
        <v>200000</v>
      </c>
      <c r="J163" s="57">
        <f t="shared" si="132"/>
        <v>800000</v>
      </c>
      <c r="K163" s="57"/>
      <c r="L163" s="57">
        <f>2*2*L157</f>
        <v>4</v>
      </c>
      <c r="M163" s="57" t="s">
        <v>96</v>
      </c>
      <c r="N163" s="57">
        <v>200000</v>
      </c>
      <c r="O163" s="57">
        <f t="shared" si="133"/>
        <v>800000</v>
      </c>
      <c r="P163" s="57"/>
      <c r="Q163" s="57">
        <f>2*2*Q157</f>
        <v>8</v>
      </c>
      <c r="R163" s="57" t="s">
        <v>96</v>
      </c>
      <c r="S163" s="57">
        <v>200000</v>
      </c>
      <c r="T163" s="57">
        <f t="shared" si="134"/>
        <v>1600000</v>
      </c>
      <c r="U163" s="57"/>
      <c r="V163" s="57">
        <f>2*2*V157</f>
        <v>8</v>
      </c>
      <c r="W163" s="57" t="s">
        <v>96</v>
      </c>
      <c r="X163" s="57">
        <v>200000</v>
      </c>
      <c r="Y163" s="57">
        <f t="shared" si="135"/>
        <v>1600000</v>
      </c>
      <c r="Z163" s="57"/>
      <c r="AA163" s="57">
        <f>2*2*AA157</f>
        <v>8</v>
      </c>
      <c r="AB163" s="57" t="s">
        <v>96</v>
      </c>
      <c r="AC163" s="57">
        <v>200000</v>
      </c>
      <c r="AD163" s="57">
        <f t="shared" si="136"/>
        <v>1600000</v>
      </c>
      <c r="AE163" s="57"/>
      <c r="AF163" s="57">
        <f>2*2*AF157</f>
        <v>8</v>
      </c>
      <c r="AG163" s="57" t="s">
        <v>96</v>
      </c>
      <c r="AH163" s="57">
        <v>200000</v>
      </c>
      <c r="AI163" s="57">
        <f t="shared" si="137"/>
        <v>1600000</v>
      </c>
      <c r="AJ163" s="57"/>
      <c r="AK163" s="57">
        <f>2*2*AK157</f>
        <v>8</v>
      </c>
      <c r="AL163" s="57" t="s">
        <v>96</v>
      </c>
      <c r="AM163" s="57">
        <v>200000</v>
      </c>
      <c r="AN163" s="57">
        <f t="shared" si="138"/>
        <v>1600000</v>
      </c>
      <c r="AO163" s="57"/>
      <c r="AP163" s="57">
        <f>2*2*AP157</f>
        <v>8</v>
      </c>
      <c r="AQ163" s="57" t="s">
        <v>96</v>
      </c>
      <c r="AR163" s="57">
        <v>200000</v>
      </c>
      <c r="AS163" s="57">
        <f t="shared" si="139"/>
        <v>1600000</v>
      </c>
      <c r="AT163" s="57"/>
      <c r="AU163" s="57">
        <f>2*2*AU157</f>
        <v>8</v>
      </c>
      <c r="AV163" s="57" t="s">
        <v>96</v>
      </c>
      <c r="AW163" s="57">
        <v>200000</v>
      </c>
      <c r="AX163" s="57">
        <f t="shared" si="140"/>
        <v>1600000</v>
      </c>
      <c r="AY163" s="57"/>
      <c r="AZ163" s="57">
        <f>2*2*AZ157</f>
        <v>8</v>
      </c>
      <c r="BA163" s="57" t="s">
        <v>96</v>
      </c>
      <c r="BB163" s="57">
        <v>200000</v>
      </c>
      <c r="BC163" s="57">
        <f t="shared" si="141"/>
        <v>1600000</v>
      </c>
      <c r="BD163" s="57"/>
      <c r="BE163" s="57">
        <f>2*2*BE157</f>
        <v>4</v>
      </c>
      <c r="BF163" s="57" t="s">
        <v>96</v>
      </c>
      <c r="BG163" s="57">
        <v>200000</v>
      </c>
      <c r="BH163" s="57">
        <f t="shared" si="142"/>
        <v>800000</v>
      </c>
      <c r="BI163" s="57"/>
      <c r="BJ163" s="57">
        <f>2*2*BJ157</f>
        <v>4</v>
      </c>
      <c r="BK163" s="57" t="s">
        <v>96</v>
      </c>
      <c r="BL163" s="57">
        <v>200000</v>
      </c>
      <c r="BM163" s="57">
        <f t="shared" si="143"/>
        <v>800000</v>
      </c>
      <c r="BO163" s="67"/>
      <c r="BP163" s="67"/>
    </row>
    <row r="164" spans="1:84" ht="15" customHeight="1" x14ac:dyDescent="0.3">
      <c r="A164" s="57"/>
      <c r="B164" s="57"/>
      <c r="C164" s="57"/>
      <c r="D164" s="57" t="s">
        <v>82</v>
      </c>
      <c r="E164" s="57" t="s">
        <v>25</v>
      </c>
      <c r="F164" s="57"/>
      <c r="G164" s="57">
        <f>1*F157</f>
        <v>25</v>
      </c>
      <c r="H164" s="57" t="s">
        <v>95</v>
      </c>
      <c r="I164" s="57">
        <v>7500</v>
      </c>
      <c r="J164" s="57">
        <f t="shared" si="132"/>
        <v>187500</v>
      </c>
      <c r="K164" s="57"/>
      <c r="L164" s="57">
        <f>1*K157</f>
        <v>25</v>
      </c>
      <c r="M164" s="57" t="s">
        <v>95</v>
      </c>
      <c r="N164" s="57">
        <v>7500</v>
      </c>
      <c r="O164" s="57">
        <f t="shared" si="133"/>
        <v>187500</v>
      </c>
      <c r="P164" s="57"/>
      <c r="Q164" s="57">
        <f>1*P157</f>
        <v>50</v>
      </c>
      <c r="R164" s="57" t="s">
        <v>95</v>
      </c>
      <c r="S164" s="57">
        <v>7500</v>
      </c>
      <c r="T164" s="57">
        <f t="shared" si="134"/>
        <v>375000</v>
      </c>
      <c r="U164" s="57"/>
      <c r="V164" s="57">
        <f>1*U157</f>
        <v>50</v>
      </c>
      <c r="W164" s="57" t="s">
        <v>95</v>
      </c>
      <c r="X164" s="57">
        <v>7500</v>
      </c>
      <c r="Y164" s="57">
        <f t="shared" si="135"/>
        <v>375000</v>
      </c>
      <c r="Z164" s="57"/>
      <c r="AA164" s="57">
        <f>1*Z157</f>
        <v>50</v>
      </c>
      <c r="AB164" s="57" t="s">
        <v>95</v>
      </c>
      <c r="AC164" s="57">
        <v>7500</v>
      </c>
      <c r="AD164" s="57">
        <f t="shared" si="136"/>
        <v>375000</v>
      </c>
      <c r="AE164" s="57"/>
      <c r="AF164" s="57">
        <f>1*AE157</f>
        <v>50</v>
      </c>
      <c r="AG164" s="57" t="s">
        <v>95</v>
      </c>
      <c r="AH164" s="57">
        <v>7500</v>
      </c>
      <c r="AI164" s="57">
        <f t="shared" si="137"/>
        <v>375000</v>
      </c>
      <c r="AJ164" s="57"/>
      <c r="AK164" s="57">
        <f>1*AJ157</f>
        <v>50</v>
      </c>
      <c r="AL164" s="57" t="s">
        <v>95</v>
      </c>
      <c r="AM164" s="57">
        <v>7500</v>
      </c>
      <c r="AN164" s="57">
        <f t="shared" si="138"/>
        <v>375000</v>
      </c>
      <c r="AO164" s="57"/>
      <c r="AP164" s="57">
        <f>1*AO157</f>
        <v>50</v>
      </c>
      <c r="AQ164" s="57" t="s">
        <v>95</v>
      </c>
      <c r="AR164" s="57">
        <v>7500</v>
      </c>
      <c r="AS164" s="57">
        <f t="shared" si="139"/>
        <v>375000</v>
      </c>
      <c r="AT164" s="57"/>
      <c r="AU164" s="57">
        <f>1*AT157</f>
        <v>50</v>
      </c>
      <c r="AV164" s="57" t="s">
        <v>95</v>
      </c>
      <c r="AW164" s="57">
        <v>7500</v>
      </c>
      <c r="AX164" s="57">
        <f t="shared" si="140"/>
        <v>375000</v>
      </c>
      <c r="AY164" s="57"/>
      <c r="AZ164" s="57">
        <f>1*AY157</f>
        <v>50</v>
      </c>
      <c r="BA164" s="57" t="s">
        <v>95</v>
      </c>
      <c r="BB164" s="57">
        <v>7500</v>
      </c>
      <c r="BC164" s="57">
        <f t="shared" si="141"/>
        <v>375000</v>
      </c>
      <c r="BD164" s="57"/>
      <c r="BE164" s="57">
        <f>1*BD157</f>
        <v>25</v>
      </c>
      <c r="BF164" s="57" t="s">
        <v>95</v>
      </c>
      <c r="BG164" s="57">
        <v>7500</v>
      </c>
      <c r="BH164" s="57">
        <f t="shared" si="142"/>
        <v>187500</v>
      </c>
      <c r="BI164" s="57"/>
      <c r="BJ164" s="57">
        <f>1*BI157</f>
        <v>25</v>
      </c>
      <c r="BK164" s="57" t="s">
        <v>95</v>
      </c>
      <c r="BL164" s="57">
        <v>7500</v>
      </c>
      <c r="BM164" s="57">
        <f t="shared" si="143"/>
        <v>187500</v>
      </c>
      <c r="BO164" s="67"/>
      <c r="BP164" s="67"/>
    </row>
    <row r="165" spans="1:84" ht="15" customHeight="1" x14ac:dyDescent="0.3">
      <c r="A165" s="57"/>
      <c r="B165" s="57"/>
      <c r="C165" s="57"/>
      <c r="D165" s="57" t="s">
        <v>97</v>
      </c>
      <c r="E165" s="57" t="s">
        <v>26</v>
      </c>
      <c r="F165" s="57"/>
      <c r="G165" s="57">
        <v>0</v>
      </c>
      <c r="H165" s="57" t="s">
        <v>82</v>
      </c>
      <c r="I165" s="57">
        <v>0</v>
      </c>
      <c r="J165" s="57">
        <f>SUM(J166:J169)</f>
        <v>4600000</v>
      </c>
      <c r="K165" s="57"/>
      <c r="L165" s="57">
        <v>0</v>
      </c>
      <c r="M165" s="57" t="s">
        <v>82</v>
      </c>
      <c r="N165" s="57">
        <v>0</v>
      </c>
      <c r="O165" s="57">
        <f>SUM(O166:O169)</f>
        <v>4600000</v>
      </c>
      <c r="P165" s="57"/>
      <c r="Q165" s="57">
        <v>0</v>
      </c>
      <c r="R165" s="57" t="s">
        <v>82</v>
      </c>
      <c r="S165" s="57">
        <v>0</v>
      </c>
      <c r="T165" s="57">
        <f>SUM(T166:T169)</f>
        <v>9200000</v>
      </c>
      <c r="U165" s="57"/>
      <c r="V165" s="57">
        <v>0</v>
      </c>
      <c r="W165" s="57" t="s">
        <v>82</v>
      </c>
      <c r="X165" s="57">
        <v>0</v>
      </c>
      <c r="Y165" s="57">
        <f>SUM(Y166:Y169)</f>
        <v>9200000</v>
      </c>
      <c r="Z165" s="57"/>
      <c r="AA165" s="57">
        <v>0</v>
      </c>
      <c r="AB165" s="57" t="s">
        <v>82</v>
      </c>
      <c r="AC165" s="57">
        <v>0</v>
      </c>
      <c r="AD165" s="57">
        <f>SUM(AD166:AD169)</f>
        <v>9200000</v>
      </c>
      <c r="AE165" s="57"/>
      <c r="AF165" s="57">
        <v>0</v>
      </c>
      <c r="AG165" s="57" t="s">
        <v>82</v>
      </c>
      <c r="AH165" s="57">
        <v>0</v>
      </c>
      <c r="AI165" s="57">
        <f>SUM(AI166:AI169)</f>
        <v>9200000</v>
      </c>
      <c r="AJ165" s="57"/>
      <c r="AK165" s="57">
        <v>0</v>
      </c>
      <c r="AL165" s="57" t="s">
        <v>82</v>
      </c>
      <c r="AM165" s="57">
        <v>0</v>
      </c>
      <c r="AN165" s="57">
        <f>SUM(AN166:AN169)</f>
        <v>9200000</v>
      </c>
      <c r="AO165" s="57"/>
      <c r="AP165" s="57">
        <v>0</v>
      </c>
      <c r="AQ165" s="57" t="s">
        <v>82</v>
      </c>
      <c r="AR165" s="57">
        <v>0</v>
      </c>
      <c r="AS165" s="57">
        <f>SUM(AS166:AS169)</f>
        <v>9200000</v>
      </c>
      <c r="AT165" s="57"/>
      <c r="AU165" s="57">
        <v>0</v>
      </c>
      <c r="AV165" s="57" t="s">
        <v>82</v>
      </c>
      <c r="AW165" s="57">
        <v>0</v>
      </c>
      <c r="AX165" s="57">
        <f>SUM(AX166:AX169)</f>
        <v>9200000</v>
      </c>
      <c r="AY165" s="57"/>
      <c r="AZ165" s="57">
        <v>0</v>
      </c>
      <c r="BA165" s="57" t="s">
        <v>82</v>
      </c>
      <c r="BB165" s="57">
        <v>0</v>
      </c>
      <c r="BC165" s="57">
        <f>SUM(BC166:BC169)</f>
        <v>9200000</v>
      </c>
      <c r="BD165" s="57"/>
      <c r="BE165" s="57">
        <v>0</v>
      </c>
      <c r="BF165" s="57" t="s">
        <v>82</v>
      </c>
      <c r="BG165" s="57">
        <v>0</v>
      </c>
      <c r="BH165" s="57">
        <f>SUM(BH166:BH169)</f>
        <v>4600000</v>
      </c>
      <c r="BI165" s="57"/>
      <c r="BJ165" s="57">
        <v>0</v>
      </c>
      <c r="BK165" s="57" t="s">
        <v>82</v>
      </c>
      <c r="BL165" s="57">
        <v>0</v>
      </c>
      <c r="BM165" s="57">
        <f>SUM(BM166:BM169)</f>
        <v>4600000</v>
      </c>
      <c r="BO165" s="67"/>
      <c r="BP165" s="67"/>
    </row>
    <row r="166" spans="1:84" ht="15" customHeight="1" x14ac:dyDescent="0.3">
      <c r="A166" s="57"/>
      <c r="B166" s="57"/>
      <c r="C166" s="57"/>
      <c r="D166" s="57" t="s">
        <v>82</v>
      </c>
      <c r="E166" s="58" t="s">
        <v>28</v>
      </c>
      <c r="F166" s="57"/>
      <c r="G166" s="57">
        <f>F157</f>
        <v>25</v>
      </c>
      <c r="H166" s="57" t="s">
        <v>95</v>
      </c>
      <c r="I166" s="57">
        <f>20000+70000</f>
        <v>90000</v>
      </c>
      <c r="J166" s="57">
        <f>G166*I166</f>
        <v>2250000</v>
      </c>
      <c r="K166" s="57"/>
      <c r="L166" s="57">
        <f>K157</f>
        <v>25</v>
      </c>
      <c r="M166" s="57" t="s">
        <v>95</v>
      </c>
      <c r="N166" s="57">
        <f>20000+70000</f>
        <v>90000</v>
      </c>
      <c r="O166" s="57">
        <f>L166*N166</f>
        <v>2250000</v>
      </c>
      <c r="P166" s="57"/>
      <c r="Q166" s="57">
        <f>P157</f>
        <v>50</v>
      </c>
      <c r="R166" s="57" t="s">
        <v>95</v>
      </c>
      <c r="S166" s="57">
        <f>20000+70000</f>
        <v>90000</v>
      </c>
      <c r="T166" s="57">
        <f>Q166*S166</f>
        <v>4500000</v>
      </c>
      <c r="U166" s="57"/>
      <c r="V166" s="57">
        <f>U157</f>
        <v>50</v>
      </c>
      <c r="W166" s="57" t="s">
        <v>95</v>
      </c>
      <c r="X166" s="57">
        <f>20000+70000</f>
        <v>90000</v>
      </c>
      <c r="Y166" s="57">
        <f>V166*X166</f>
        <v>4500000</v>
      </c>
      <c r="Z166" s="57"/>
      <c r="AA166" s="57">
        <f>Z157</f>
        <v>50</v>
      </c>
      <c r="AB166" s="57" t="s">
        <v>95</v>
      </c>
      <c r="AC166" s="57">
        <f>20000+70000</f>
        <v>90000</v>
      </c>
      <c r="AD166" s="57">
        <f>AA166*AC166</f>
        <v>4500000</v>
      </c>
      <c r="AE166" s="57"/>
      <c r="AF166" s="57">
        <f>AE157</f>
        <v>50</v>
      </c>
      <c r="AG166" s="57" t="s">
        <v>95</v>
      </c>
      <c r="AH166" s="57">
        <f>20000+70000</f>
        <v>90000</v>
      </c>
      <c r="AI166" s="57">
        <f>AF166*AH166</f>
        <v>4500000</v>
      </c>
      <c r="AJ166" s="57"/>
      <c r="AK166" s="57">
        <f>AJ157</f>
        <v>50</v>
      </c>
      <c r="AL166" s="57" t="s">
        <v>95</v>
      </c>
      <c r="AM166" s="57">
        <f>20000+70000</f>
        <v>90000</v>
      </c>
      <c r="AN166" s="57">
        <f>AK166*AM166</f>
        <v>4500000</v>
      </c>
      <c r="AO166" s="57"/>
      <c r="AP166" s="57">
        <f>AO157</f>
        <v>50</v>
      </c>
      <c r="AQ166" s="57" t="s">
        <v>95</v>
      </c>
      <c r="AR166" s="57">
        <f>20000+70000</f>
        <v>90000</v>
      </c>
      <c r="AS166" s="57">
        <f>AP166*AR166</f>
        <v>4500000</v>
      </c>
      <c r="AT166" s="57"/>
      <c r="AU166" s="57">
        <f>AT157</f>
        <v>50</v>
      </c>
      <c r="AV166" s="57" t="s">
        <v>95</v>
      </c>
      <c r="AW166" s="57">
        <f>20000+70000</f>
        <v>90000</v>
      </c>
      <c r="AX166" s="57">
        <f>AU166*AW166</f>
        <v>4500000</v>
      </c>
      <c r="AY166" s="57"/>
      <c r="AZ166" s="57">
        <f>AY157</f>
        <v>50</v>
      </c>
      <c r="BA166" s="57" t="s">
        <v>95</v>
      </c>
      <c r="BB166" s="57">
        <f>20000+70000</f>
        <v>90000</v>
      </c>
      <c r="BC166" s="57">
        <f>AZ166*BB166</f>
        <v>4500000</v>
      </c>
      <c r="BD166" s="57"/>
      <c r="BE166" s="57">
        <f>BD157</f>
        <v>25</v>
      </c>
      <c r="BF166" s="57" t="s">
        <v>95</v>
      </c>
      <c r="BG166" s="57">
        <f>20000+70000</f>
        <v>90000</v>
      </c>
      <c r="BH166" s="57">
        <f>BE166*BG166</f>
        <v>2250000</v>
      </c>
      <c r="BI166" s="57"/>
      <c r="BJ166" s="57">
        <f>BI157</f>
        <v>25</v>
      </c>
      <c r="BK166" s="57" t="s">
        <v>95</v>
      </c>
      <c r="BL166" s="57">
        <f>20000+70000</f>
        <v>90000</v>
      </c>
      <c r="BM166" s="57">
        <f>BJ166*BL166</f>
        <v>2250000</v>
      </c>
      <c r="BO166" s="67"/>
      <c r="BP166" s="67"/>
    </row>
    <row r="167" spans="1:84" ht="15" customHeight="1" x14ac:dyDescent="0.3">
      <c r="A167" s="57"/>
      <c r="B167" s="57"/>
      <c r="C167" s="57"/>
      <c r="D167" s="57" t="s">
        <v>82</v>
      </c>
      <c r="E167" s="57" t="s">
        <v>29</v>
      </c>
      <c r="F167" s="57"/>
      <c r="G167" s="57">
        <f>F157</f>
        <v>25</v>
      </c>
      <c r="H167" s="57" t="s">
        <v>98</v>
      </c>
      <c r="I167" s="57">
        <v>50000</v>
      </c>
      <c r="J167" s="57">
        <f>G167*I167</f>
        <v>1250000</v>
      </c>
      <c r="K167" s="57"/>
      <c r="L167" s="57">
        <f>K157</f>
        <v>25</v>
      </c>
      <c r="M167" s="57" t="s">
        <v>98</v>
      </c>
      <c r="N167" s="57">
        <v>50000</v>
      </c>
      <c r="O167" s="57">
        <f>L167*N167</f>
        <v>1250000</v>
      </c>
      <c r="P167" s="57"/>
      <c r="Q167" s="57">
        <f>P157</f>
        <v>50</v>
      </c>
      <c r="R167" s="57" t="s">
        <v>98</v>
      </c>
      <c r="S167" s="57">
        <v>50000</v>
      </c>
      <c r="T167" s="57">
        <f>Q167*S167</f>
        <v>2500000</v>
      </c>
      <c r="U167" s="57"/>
      <c r="V167" s="57">
        <f>U157</f>
        <v>50</v>
      </c>
      <c r="W167" s="57" t="s">
        <v>98</v>
      </c>
      <c r="X167" s="57">
        <v>50000</v>
      </c>
      <c r="Y167" s="57">
        <f>V167*X167</f>
        <v>2500000</v>
      </c>
      <c r="Z167" s="57"/>
      <c r="AA167" s="57">
        <f>Z157</f>
        <v>50</v>
      </c>
      <c r="AB167" s="57" t="s">
        <v>98</v>
      </c>
      <c r="AC167" s="57">
        <v>50000</v>
      </c>
      <c r="AD167" s="57">
        <f>AA167*AC167</f>
        <v>2500000</v>
      </c>
      <c r="AE167" s="57"/>
      <c r="AF167" s="57">
        <f>AE157</f>
        <v>50</v>
      </c>
      <c r="AG167" s="57" t="s">
        <v>98</v>
      </c>
      <c r="AH167" s="57">
        <v>50000</v>
      </c>
      <c r="AI167" s="57">
        <f>AF167*AH167</f>
        <v>2500000</v>
      </c>
      <c r="AJ167" s="57"/>
      <c r="AK167" s="57">
        <f>AJ157</f>
        <v>50</v>
      </c>
      <c r="AL167" s="57" t="s">
        <v>98</v>
      </c>
      <c r="AM167" s="57">
        <v>50000</v>
      </c>
      <c r="AN167" s="57">
        <f>AK167*AM167</f>
        <v>2500000</v>
      </c>
      <c r="AO167" s="57"/>
      <c r="AP167" s="57">
        <f>AO157</f>
        <v>50</v>
      </c>
      <c r="AQ167" s="57" t="s">
        <v>98</v>
      </c>
      <c r="AR167" s="57">
        <v>50000</v>
      </c>
      <c r="AS167" s="57">
        <f>AP167*AR167</f>
        <v>2500000</v>
      </c>
      <c r="AT167" s="57"/>
      <c r="AU167" s="57">
        <f>AT157</f>
        <v>50</v>
      </c>
      <c r="AV167" s="57" t="s">
        <v>98</v>
      </c>
      <c r="AW167" s="57">
        <v>50000</v>
      </c>
      <c r="AX167" s="57">
        <f>AU167*AW167</f>
        <v>2500000</v>
      </c>
      <c r="AY167" s="57"/>
      <c r="AZ167" s="57">
        <f>AY157</f>
        <v>50</v>
      </c>
      <c r="BA167" s="57" t="s">
        <v>98</v>
      </c>
      <c r="BB167" s="57">
        <v>50000</v>
      </c>
      <c r="BC167" s="57">
        <f>AZ167*BB167</f>
        <v>2500000</v>
      </c>
      <c r="BD167" s="57"/>
      <c r="BE167" s="57">
        <f>BD157</f>
        <v>25</v>
      </c>
      <c r="BF167" s="57" t="s">
        <v>98</v>
      </c>
      <c r="BG167" s="57">
        <v>50000</v>
      </c>
      <c r="BH167" s="57">
        <f>BE167*BG167</f>
        <v>1250000</v>
      </c>
      <c r="BI167" s="57"/>
      <c r="BJ167" s="57">
        <f>BI157</f>
        <v>25</v>
      </c>
      <c r="BK167" s="57" t="s">
        <v>98</v>
      </c>
      <c r="BL167" s="57">
        <v>50000</v>
      </c>
      <c r="BM167" s="57">
        <f>BJ167*BL167</f>
        <v>1250000</v>
      </c>
      <c r="BO167" s="67"/>
      <c r="BP167" s="67"/>
    </row>
    <row r="168" spans="1:84" ht="15" customHeight="1" x14ac:dyDescent="0.3">
      <c r="A168" s="57"/>
      <c r="B168" s="57"/>
      <c r="C168" s="57"/>
      <c r="D168" s="57" t="s">
        <v>82</v>
      </c>
      <c r="E168" s="57" t="s">
        <v>30</v>
      </c>
      <c r="F168" s="57"/>
      <c r="G168" s="57">
        <f>F157</f>
        <v>25</v>
      </c>
      <c r="H168" s="57" t="s">
        <v>95</v>
      </c>
      <c r="I168" s="57">
        <v>20000</v>
      </c>
      <c r="J168" s="57">
        <f>G168*I168</f>
        <v>500000</v>
      </c>
      <c r="K168" s="57"/>
      <c r="L168" s="57">
        <f>K157</f>
        <v>25</v>
      </c>
      <c r="M168" s="57" t="s">
        <v>95</v>
      </c>
      <c r="N168" s="57">
        <v>20000</v>
      </c>
      <c r="O168" s="57">
        <f>L168*N168</f>
        <v>500000</v>
      </c>
      <c r="P168" s="57"/>
      <c r="Q168" s="57">
        <f>P157</f>
        <v>50</v>
      </c>
      <c r="R168" s="57" t="s">
        <v>95</v>
      </c>
      <c r="S168" s="57">
        <v>20000</v>
      </c>
      <c r="T168" s="57">
        <f>Q168*S168</f>
        <v>1000000</v>
      </c>
      <c r="U168" s="57"/>
      <c r="V168" s="57">
        <f>U157</f>
        <v>50</v>
      </c>
      <c r="W168" s="57" t="s">
        <v>95</v>
      </c>
      <c r="X168" s="57">
        <v>20000</v>
      </c>
      <c r="Y168" s="57">
        <f>V168*X168</f>
        <v>1000000</v>
      </c>
      <c r="Z168" s="57"/>
      <c r="AA168" s="57">
        <f>Z157</f>
        <v>50</v>
      </c>
      <c r="AB168" s="57" t="s">
        <v>95</v>
      </c>
      <c r="AC168" s="57">
        <v>20000</v>
      </c>
      <c r="AD168" s="57">
        <f>AA168*AC168</f>
        <v>1000000</v>
      </c>
      <c r="AE168" s="57"/>
      <c r="AF168" s="57">
        <f>AE157</f>
        <v>50</v>
      </c>
      <c r="AG168" s="57" t="s">
        <v>95</v>
      </c>
      <c r="AH168" s="57">
        <v>20000</v>
      </c>
      <c r="AI168" s="57">
        <f>AF168*AH168</f>
        <v>1000000</v>
      </c>
      <c r="AJ168" s="57"/>
      <c r="AK168" s="57">
        <f>AJ157</f>
        <v>50</v>
      </c>
      <c r="AL168" s="57" t="s">
        <v>95</v>
      </c>
      <c r="AM168" s="57">
        <v>20000</v>
      </c>
      <c r="AN168" s="57">
        <f>AK168*AM168</f>
        <v>1000000</v>
      </c>
      <c r="AO168" s="57"/>
      <c r="AP168" s="57">
        <f>AO157</f>
        <v>50</v>
      </c>
      <c r="AQ168" s="57" t="s">
        <v>95</v>
      </c>
      <c r="AR168" s="57">
        <v>20000</v>
      </c>
      <c r="AS168" s="57">
        <f>AP168*AR168</f>
        <v>1000000</v>
      </c>
      <c r="AT168" s="57"/>
      <c r="AU168" s="57">
        <f>AT157</f>
        <v>50</v>
      </c>
      <c r="AV168" s="57" t="s">
        <v>95</v>
      </c>
      <c r="AW168" s="57">
        <v>20000</v>
      </c>
      <c r="AX168" s="57">
        <f>AU168*AW168</f>
        <v>1000000</v>
      </c>
      <c r="AY168" s="57"/>
      <c r="AZ168" s="57">
        <f>AY157</f>
        <v>50</v>
      </c>
      <c r="BA168" s="57" t="s">
        <v>95</v>
      </c>
      <c r="BB168" s="57">
        <v>20000</v>
      </c>
      <c r="BC168" s="57">
        <f>AZ168*BB168</f>
        <v>1000000</v>
      </c>
      <c r="BD168" s="57"/>
      <c r="BE168" s="57">
        <f>BD157</f>
        <v>25</v>
      </c>
      <c r="BF168" s="57" t="s">
        <v>95</v>
      </c>
      <c r="BG168" s="57">
        <v>20000</v>
      </c>
      <c r="BH168" s="57">
        <f>BE168*BG168</f>
        <v>500000</v>
      </c>
      <c r="BI168" s="57"/>
      <c r="BJ168" s="57">
        <f>BI157</f>
        <v>25</v>
      </c>
      <c r="BK168" s="57" t="s">
        <v>95</v>
      </c>
      <c r="BL168" s="57">
        <v>20000</v>
      </c>
      <c r="BM168" s="57">
        <f>BJ168*BL168</f>
        <v>500000</v>
      </c>
      <c r="BO168" s="67"/>
      <c r="BP168" s="67"/>
    </row>
    <row r="169" spans="1:84" ht="15" customHeight="1" x14ac:dyDescent="0.3">
      <c r="A169" s="57"/>
      <c r="B169" s="57"/>
      <c r="C169" s="57"/>
      <c r="D169" s="57" t="s">
        <v>82</v>
      </c>
      <c r="E169" s="57" t="s">
        <v>31</v>
      </c>
      <c r="F169" s="57"/>
      <c r="G169" s="57">
        <f>G157</f>
        <v>1</v>
      </c>
      <c r="H169" s="57" t="s">
        <v>94</v>
      </c>
      <c r="I169" s="57">
        <v>600000</v>
      </c>
      <c r="J169" s="57">
        <f>G169*I169</f>
        <v>600000</v>
      </c>
      <c r="K169" s="57"/>
      <c r="L169" s="57">
        <f>L157</f>
        <v>1</v>
      </c>
      <c r="M169" s="57" t="s">
        <v>94</v>
      </c>
      <c r="N169" s="57">
        <v>600000</v>
      </c>
      <c r="O169" s="57">
        <f>L169*N169</f>
        <v>600000</v>
      </c>
      <c r="P169" s="57"/>
      <c r="Q169" s="57">
        <f>Q157</f>
        <v>2</v>
      </c>
      <c r="R169" s="57" t="s">
        <v>94</v>
      </c>
      <c r="S169" s="57">
        <v>600000</v>
      </c>
      <c r="T169" s="57">
        <f>Q169*S169</f>
        <v>1200000</v>
      </c>
      <c r="U169" s="57"/>
      <c r="V169" s="57">
        <f>V157</f>
        <v>2</v>
      </c>
      <c r="W169" s="57" t="s">
        <v>94</v>
      </c>
      <c r="X169" s="57">
        <v>600000</v>
      </c>
      <c r="Y169" s="57">
        <f>V169*X169</f>
        <v>1200000</v>
      </c>
      <c r="Z169" s="57"/>
      <c r="AA169" s="57">
        <f>AA157</f>
        <v>2</v>
      </c>
      <c r="AB169" s="57" t="s">
        <v>94</v>
      </c>
      <c r="AC169" s="57">
        <v>600000</v>
      </c>
      <c r="AD169" s="57">
        <f>AA169*AC169</f>
        <v>1200000</v>
      </c>
      <c r="AE169" s="57"/>
      <c r="AF169" s="57">
        <f>AF157</f>
        <v>2</v>
      </c>
      <c r="AG169" s="57" t="s">
        <v>94</v>
      </c>
      <c r="AH169" s="57">
        <v>600000</v>
      </c>
      <c r="AI169" s="57">
        <f>AF169*AH169</f>
        <v>1200000</v>
      </c>
      <c r="AJ169" s="57"/>
      <c r="AK169" s="57">
        <f>AK157</f>
        <v>2</v>
      </c>
      <c r="AL169" s="57" t="s">
        <v>94</v>
      </c>
      <c r="AM169" s="57">
        <v>600000</v>
      </c>
      <c r="AN169" s="57">
        <f>AK169*AM169</f>
        <v>1200000</v>
      </c>
      <c r="AO169" s="57"/>
      <c r="AP169" s="57">
        <f>AP157</f>
        <v>2</v>
      </c>
      <c r="AQ169" s="57" t="s">
        <v>94</v>
      </c>
      <c r="AR169" s="57">
        <v>600000</v>
      </c>
      <c r="AS169" s="57">
        <f>AP169*AR169</f>
        <v>1200000</v>
      </c>
      <c r="AT169" s="57"/>
      <c r="AU169" s="57">
        <f>AU157</f>
        <v>2</v>
      </c>
      <c r="AV169" s="57" t="s">
        <v>94</v>
      </c>
      <c r="AW169" s="57">
        <v>600000</v>
      </c>
      <c r="AX169" s="57">
        <f>AU169*AW169</f>
        <v>1200000</v>
      </c>
      <c r="AY169" s="57"/>
      <c r="AZ169" s="57">
        <f>AZ157</f>
        <v>2</v>
      </c>
      <c r="BA169" s="57" t="s">
        <v>94</v>
      </c>
      <c r="BB169" s="57">
        <v>600000</v>
      </c>
      <c r="BC169" s="57">
        <f>AZ169*BB169</f>
        <v>1200000</v>
      </c>
      <c r="BD169" s="57"/>
      <c r="BE169" s="57">
        <f>BE157</f>
        <v>1</v>
      </c>
      <c r="BF169" s="57" t="s">
        <v>94</v>
      </c>
      <c r="BG169" s="57">
        <v>600000</v>
      </c>
      <c r="BH169" s="57">
        <f>BE169*BG169</f>
        <v>600000</v>
      </c>
      <c r="BI169" s="57"/>
      <c r="BJ169" s="57">
        <f>BJ157</f>
        <v>1</v>
      </c>
      <c r="BK169" s="57" t="s">
        <v>94</v>
      </c>
      <c r="BL169" s="57">
        <v>600000</v>
      </c>
      <c r="BM169" s="57">
        <f>BJ169*BL169</f>
        <v>600000</v>
      </c>
      <c r="BO169" s="67"/>
      <c r="BP169" s="67"/>
    </row>
    <row r="170" spans="1:84" s="47" customFormat="1" ht="15" customHeight="1" x14ac:dyDescent="0.3">
      <c r="A170" s="56" t="s">
        <v>83</v>
      </c>
      <c r="B170" s="56" t="s">
        <v>83</v>
      </c>
      <c r="C170" s="56" t="s">
        <v>87</v>
      </c>
      <c r="D170" s="56" t="s">
        <v>111</v>
      </c>
      <c r="E170" s="56" t="s">
        <v>43</v>
      </c>
      <c r="F170" s="56">
        <f>G170*25</f>
        <v>25</v>
      </c>
      <c r="G170" s="56">
        <v>1</v>
      </c>
      <c r="H170" s="56" t="s">
        <v>91</v>
      </c>
      <c r="I170" s="56">
        <v>0</v>
      </c>
      <c r="J170" s="56">
        <f>J171+J178</f>
        <v>15267500</v>
      </c>
      <c r="K170" s="56">
        <f>L170*25</f>
        <v>25</v>
      </c>
      <c r="L170" s="56">
        <v>1</v>
      </c>
      <c r="M170" s="56" t="s">
        <v>91</v>
      </c>
      <c r="N170" s="56">
        <v>0</v>
      </c>
      <c r="O170" s="56">
        <f>O171+O178</f>
        <v>15267500</v>
      </c>
      <c r="P170" s="56">
        <f>Q170*25</f>
        <v>50</v>
      </c>
      <c r="Q170" s="56">
        <v>2</v>
      </c>
      <c r="R170" s="56" t="s">
        <v>91</v>
      </c>
      <c r="S170" s="56">
        <v>0</v>
      </c>
      <c r="T170" s="56">
        <f>T171+T178</f>
        <v>30535000</v>
      </c>
      <c r="U170" s="56">
        <f>V170*25</f>
        <v>50</v>
      </c>
      <c r="V170" s="56">
        <v>2</v>
      </c>
      <c r="W170" s="56" t="s">
        <v>91</v>
      </c>
      <c r="X170" s="56">
        <v>0</v>
      </c>
      <c r="Y170" s="56">
        <f>Y171+Y178</f>
        <v>30535000</v>
      </c>
      <c r="Z170" s="56">
        <f>AA170*25</f>
        <v>50</v>
      </c>
      <c r="AA170" s="56">
        <v>2</v>
      </c>
      <c r="AB170" s="56" t="s">
        <v>91</v>
      </c>
      <c r="AC170" s="56">
        <v>0</v>
      </c>
      <c r="AD170" s="56">
        <f>AD171+AD178</f>
        <v>30535000</v>
      </c>
      <c r="AE170" s="56">
        <f>AF170*25</f>
        <v>50</v>
      </c>
      <c r="AF170" s="56">
        <v>2</v>
      </c>
      <c r="AG170" s="56" t="s">
        <v>91</v>
      </c>
      <c r="AH170" s="56">
        <v>0</v>
      </c>
      <c r="AI170" s="56">
        <f>AI171+AI178</f>
        <v>30535000</v>
      </c>
      <c r="AJ170" s="56">
        <f>AK170*25</f>
        <v>50</v>
      </c>
      <c r="AK170" s="56">
        <v>2</v>
      </c>
      <c r="AL170" s="56" t="s">
        <v>91</v>
      </c>
      <c r="AM170" s="56">
        <v>0</v>
      </c>
      <c r="AN170" s="56">
        <f>AN171+AN178</f>
        <v>30535000</v>
      </c>
      <c r="AO170" s="56">
        <f>AP170*25</f>
        <v>50</v>
      </c>
      <c r="AP170" s="56">
        <v>2</v>
      </c>
      <c r="AQ170" s="56" t="s">
        <v>91</v>
      </c>
      <c r="AR170" s="56">
        <v>0</v>
      </c>
      <c r="AS170" s="56">
        <f>AS171+AS178</f>
        <v>30535000</v>
      </c>
      <c r="AT170" s="56">
        <f>AU170*25</f>
        <v>50</v>
      </c>
      <c r="AU170" s="56">
        <v>2</v>
      </c>
      <c r="AV170" s="56" t="s">
        <v>91</v>
      </c>
      <c r="AW170" s="56">
        <v>0</v>
      </c>
      <c r="AX170" s="56">
        <f>AX171+AX178</f>
        <v>30535000</v>
      </c>
      <c r="AY170" s="56">
        <f>AZ170*25</f>
        <v>50</v>
      </c>
      <c r="AZ170" s="56">
        <v>2</v>
      </c>
      <c r="BA170" s="56" t="s">
        <v>91</v>
      </c>
      <c r="BB170" s="56">
        <v>0</v>
      </c>
      <c r="BC170" s="56">
        <f>BC171+BC178</f>
        <v>30535000</v>
      </c>
      <c r="BD170" s="56">
        <f>BE170*25</f>
        <v>25</v>
      </c>
      <c r="BE170" s="56">
        <v>1</v>
      </c>
      <c r="BF170" s="56" t="s">
        <v>91</v>
      </c>
      <c r="BG170" s="56">
        <v>0</v>
      </c>
      <c r="BH170" s="56">
        <f>BH171+BH178</f>
        <v>15267500</v>
      </c>
      <c r="BI170" s="56">
        <f>BJ170*25</f>
        <v>25</v>
      </c>
      <c r="BJ170" s="56">
        <v>1</v>
      </c>
      <c r="BK170" s="56" t="s">
        <v>91</v>
      </c>
      <c r="BL170" s="56">
        <v>0</v>
      </c>
      <c r="BM170" s="56">
        <f>BM171+BM178</f>
        <v>15267500</v>
      </c>
      <c r="BN170" s="51"/>
      <c r="BO170" s="66"/>
      <c r="BP170" s="66"/>
      <c r="BQ170" s="50">
        <f>+F170+K170+P170+U170+Z170+AE170+AJ170+AO170+AT170+AY170+BD170+BI170</f>
        <v>500</v>
      </c>
      <c r="BR170" s="50">
        <f>+G170+L170+Q170+V170+AA170+AF170+AK170+AP170+AU170+AZ170+BE170+BJ170</f>
        <v>20</v>
      </c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</row>
    <row r="171" spans="1:84" ht="15" customHeight="1" x14ac:dyDescent="0.3">
      <c r="A171" s="57"/>
      <c r="B171" s="57"/>
      <c r="C171" s="57"/>
      <c r="D171" s="57" t="s">
        <v>92</v>
      </c>
      <c r="E171" s="57" t="s">
        <v>19</v>
      </c>
      <c r="F171" s="57"/>
      <c r="G171" s="57">
        <v>0</v>
      </c>
      <c r="H171" s="57" t="s">
        <v>82</v>
      </c>
      <c r="I171" s="57">
        <v>0</v>
      </c>
      <c r="J171" s="57">
        <f>SUM(J172:J177)</f>
        <v>10667500</v>
      </c>
      <c r="K171" s="57"/>
      <c r="L171" s="57">
        <v>0</v>
      </c>
      <c r="M171" s="57" t="s">
        <v>82</v>
      </c>
      <c r="N171" s="57">
        <v>0</v>
      </c>
      <c r="O171" s="57">
        <f>SUM(O172:O177)</f>
        <v>10667500</v>
      </c>
      <c r="P171" s="57"/>
      <c r="Q171" s="57">
        <v>0</v>
      </c>
      <c r="R171" s="57" t="s">
        <v>82</v>
      </c>
      <c r="S171" s="57">
        <v>0</v>
      </c>
      <c r="T171" s="57">
        <f>SUM(T172:T177)</f>
        <v>21335000</v>
      </c>
      <c r="U171" s="57"/>
      <c r="V171" s="57">
        <v>0</v>
      </c>
      <c r="W171" s="57" t="s">
        <v>82</v>
      </c>
      <c r="X171" s="57">
        <v>0</v>
      </c>
      <c r="Y171" s="57">
        <f>SUM(Y172:Y177)</f>
        <v>21335000</v>
      </c>
      <c r="Z171" s="57"/>
      <c r="AA171" s="57">
        <v>0</v>
      </c>
      <c r="AB171" s="57" t="s">
        <v>82</v>
      </c>
      <c r="AC171" s="57">
        <v>0</v>
      </c>
      <c r="AD171" s="57">
        <f>SUM(AD172:AD177)</f>
        <v>21335000</v>
      </c>
      <c r="AE171" s="57"/>
      <c r="AF171" s="57">
        <v>0</v>
      </c>
      <c r="AG171" s="57" t="s">
        <v>82</v>
      </c>
      <c r="AH171" s="57">
        <v>0</v>
      </c>
      <c r="AI171" s="57">
        <f>SUM(AI172:AI177)</f>
        <v>21335000</v>
      </c>
      <c r="AJ171" s="57"/>
      <c r="AK171" s="57">
        <v>0</v>
      </c>
      <c r="AL171" s="57" t="s">
        <v>82</v>
      </c>
      <c r="AM171" s="57">
        <v>0</v>
      </c>
      <c r="AN171" s="57">
        <f>SUM(AN172:AN177)</f>
        <v>21335000</v>
      </c>
      <c r="AO171" s="57"/>
      <c r="AP171" s="57">
        <v>0</v>
      </c>
      <c r="AQ171" s="57" t="s">
        <v>82</v>
      </c>
      <c r="AR171" s="57">
        <v>0</v>
      </c>
      <c r="AS171" s="57">
        <f>SUM(AS172:AS177)</f>
        <v>21335000</v>
      </c>
      <c r="AT171" s="57"/>
      <c r="AU171" s="57">
        <v>0</v>
      </c>
      <c r="AV171" s="57" t="s">
        <v>82</v>
      </c>
      <c r="AW171" s="57">
        <v>0</v>
      </c>
      <c r="AX171" s="57">
        <f>SUM(AX172:AX177)</f>
        <v>21335000</v>
      </c>
      <c r="AY171" s="57"/>
      <c r="AZ171" s="57">
        <v>0</v>
      </c>
      <c r="BA171" s="57" t="s">
        <v>82</v>
      </c>
      <c r="BB171" s="57">
        <v>0</v>
      </c>
      <c r="BC171" s="57">
        <f>SUM(BC172:BC177)</f>
        <v>21335000</v>
      </c>
      <c r="BD171" s="57"/>
      <c r="BE171" s="57">
        <v>0</v>
      </c>
      <c r="BF171" s="57" t="s">
        <v>82</v>
      </c>
      <c r="BG171" s="57">
        <v>0</v>
      </c>
      <c r="BH171" s="57">
        <f>SUM(BH172:BH177)</f>
        <v>10667500</v>
      </c>
      <c r="BI171" s="57"/>
      <c r="BJ171" s="57">
        <v>0</v>
      </c>
      <c r="BK171" s="57" t="s">
        <v>82</v>
      </c>
      <c r="BL171" s="57">
        <v>0</v>
      </c>
      <c r="BM171" s="57">
        <f>SUM(BM172:BM177)</f>
        <v>10667500</v>
      </c>
      <c r="BO171" s="67"/>
      <c r="BP171" s="67"/>
    </row>
    <row r="172" spans="1:84" ht="15" customHeight="1" x14ac:dyDescent="0.3">
      <c r="A172" s="57"/>
      <c r="B172" s="57"/>
      <c r="C172" s="57"/>
      <c r="D172" s="57" t="s">
        <v>82</v>
      </c>
      <c r="E172" s="57" t="s">
        <v>20</v>
      </c>
      <c r="F172" s="57"/>
      <c r="G172" s="57">
        <f>26*G170</f>
        <v>26</v>
      </c>
      <c r="H172" s="57" t="s">
        <v>93</v>
      </c>
      <c r="I172" s="57">
        <v>150000</v>
      </c>
      <c r="J172" s="57">
        <f t="shared" ref="J172:J177" si="144">G172*I172</f>
        <v>3900000</v>
      </c>
      <c r="K172" s="57"/>
      <c r="L172" s="57">
        <f>26*L170</f>
        <v>26</v>
      </c>
      <c r="M172" s="57" t="s">
        <v>93</v>
      </c>
      <c r="N172" s="57">
        <v>150000</v>
      </c>
      <c r="O172" s="57">
        <f t="shared" ref="O172:O177" si="145">L172*N172</f>
        <v>3900000</v>
      </c>
      <c r="P172" s="57"/>
      <c r="Q172" s="57">
        <f>26*Q170</f>
        <v>52</v>
      </c>
      <c r="R172" s="57" t="s">
        <v>93</v>
      </c>
      <c r="S172" s="57">
        <v>150000</v>
      </c>
      <c r="T172" s="57">
        <f t="shared" ref="T172:T177" si="146">Q172*S172</f>
        <v>7800000</v>
      </c>
      <c r="U172" s="57"/>
      <c r="V172" s="57">
        <f>26*V170</f>
        <v>52</v>
      </c>
      <c r="W172" s="57" t="s">
        <v>93</v>
      </c>
      <c r="X172" s="57">
        <v>150000</v>
      </c>
      <c r="Y172" s="57">
        <f t="shared" ref="Y172:Y177" si="147">V172*X172</f>
        <v>7800000</v>
      </c>
      <c r="Z172" s="57"/>
      <c r="AA172" s="57">
        <f>26*AA170</f>
        <v>52</v>
      </c>
      <c r="AB172" s="57" t="s">
        <v>93</v>
      </c>
      <c r="AC172" s="57">
        <v>150000</v>
      </c>
      <c r="AD172" s="57">
        <f t="shared" ref="AD172:AD177" si="148">AA172*AC172</f>
        <v>7800000</v>
      </c>
      <c r="AE172" s="57"/>
      <c r="AF172" s="57">
        <f>26*AF170</f>
        <v>52</v>
      </c>
      <c r="AG172" s="57" t="s">
        <v>93</v>
      </c>
      <c r="AH172" s="57">
        <v>150000</v>
      </c>
      <c r="AI172" s="57">
        <f t="shared" ref="AI172:AI177" si="149">AF172*AH172</f>
        <v>7800000</v>
      </c>
      <c r="AJ172" s="57"/>
      <c r="AK172" s="57">
        <f>26*AK170</f>
        <v>52</v>
      </c>
      <c r="AL172" s="57" t="s">
        <v>93</v>
      </c>
      <c r="AM172" s="57">
        <v>150000</v>
      </c>
      <c r="AN172" s="57">
        <f t="shared" ref="AN172:AN177" si="150">AK172*AM172</f>
        <v>7800000</v>
      </c>
      <c r="AO172" s="57"/>
      <c r="AP172" s="57">
        <f>26*AP170</f>
        <v>52</v>
      </c>
      <c r="AQ172" s="57" t="s">
        <v>93</v>
      </c>
      <c r="AR172" s="57">
        <v>150000</v>
      </c>
      <c r="AS172" s="57">
        <f t="shared" ref="AS172:AS177" si="151">AP172*AR172</f>
        <v>7800000</v>
      </c>
      <c r="AT172" s="57"/>
      <c r="AU172" s="57">
        <f>26*AU170</f>
        <v>52</v>
      </c>
      <c r="AV172" s="57" t="s">
        <v>93</v>
      </c>
      <c r="AW172" s="57">
        <v>150000</v>
      </c>
      <c r="AX172" s="57">
        <f t="shared" ref="AX172:AX177" si="152">AU172*AW172</f>
        <v>7800000</v>
      </c>
      <c r="AY172" s="57"/>
      <c r="AZ172" s="57">
        <f>26*AZ170</f>
        <v>52</v>
      </c>
      <c r="BA172" s="57" t="s">
        <v>93</v>
      </c>
      <c r="BB172" s="57">
        <v>150000</v>
      </c>
      <c r="BC172" s="57">
        <f t="shared" ref="BC172:BC177" si="153">AZ172*BB172</f>
        <v>7800000</v>
      </c>
      <c r="BD172" s="57"/>
      <c r="BE172" s="57">
        <f>26*BE170</f>
        <v>26</v>
      </c>
      <c r="BF172" s="57" t="s">
        <v>93</v>
      </c>
      <c r="BG172" s="57">
        <v>150000</v>
      </c>
      <c r="BH172" s="57">
        <f t="shared" ref="BH172:BH177" si="154">BE172*BG172</f>
        <v>3900000</v>
      </c>
      <c r="BI172" s="57"/>
      <c r="BJ172" s="57">
        <f>26*BJ170</f>
        <v>26</v>
      </c>
      <c r="BK172" s="57" t="s">
        <v>93</v>
      </c>
      <c r="BL172" s="57">
        <v>150000</v>
      </c>
      <c r="BM172" s="57">
        <f t="shared" ref="BM172:BM177" si="155">BJ172*BL172</f>
        <v>3900000</v>
      </c>
      <c r="BO172" s="67"/>
      <c r="BP172" s="67"/>
    </row>
    <row r="173" spans="1:84" ht="15" customHeight="1" x14ac:dyDescent="0.3">
      <c r="A173" s="57"/>
      <c r="B173" s="57"/>
      <c r="C173" s="57"/>
      <c r="D173" s="57" t="s">
        <v>82</v>
      </c>
      <c r="E173" s="57" t="s">
        <v>21</v>
      </c>
      <c r="F173" s="57"/>
      <c r="G173" s="57">
        <f>18*2*G170</f>
        <v>36</v>
      </c>
      <c r="H173" s="57" t="s">
        <v>93</v>
      </c>
      <c r="I173" s="57">
        <v>150000</v>
      </c>
      <c r="J173" s="57">
        <f t="shared" si="144"/>
        <v>5400000</v>
      </c>
      <c r="K173" s="57"/>
      <c r="L173" s="57">
        <f>18*2*L170</f>
        <v>36</v>
      </c>
      <c r="M173" s="57" t="s">
        <v>93</v>
      </c>
      <c r="N173" s="57">
        <v>150000</v>
      </c>
      <c r="O173" s="57">
        <f t="shared" si="145"/>
        <v>5400000</v>
      </c>
      <c r="P173" s="57"/>
      <c r="Q173" s="57">
        <f>18*2*Q170</f>
        <v>72</v>
      </c>
      <c r="R173" s="57" t="s">
        <v>93</v>
      </c>
      <c r="S173" s="57">
        <v>150000</v>
      </c>
      <c r="T173" s="57">
        <f t="shared" si="146"/>
        <v>10800000</v>
      </c>
      <c r="U173" s="57"/>
      <c r="V173" s="57">
        <f>18*2*V170</f>
        <v>72</v>
      </c>
      <c r="W173" s="57" t="s">
        <v>93</v>
      </c>
      <c r="X173" s="57">
        <v>150000</v>
      </c>
      <c r="Y173" s="57">
        <f t="shared" si="147"/>
        <v>10800000</v>
      </c>
      <c r="Z173" s="57"/>
      <c r="AA173" s="57">
        <f>18*2*AA170</f>
        <v>72</v>
      </c>
      <c r="AB173" s="57" t="s">
        <v>93</v>
      </c>
      <c r="AC173" s="57">
        <v>150000</v>
      </c>
      <c r="AD173" s="57">
        <f t="shared" si="148"/>
        <v>10800000</v>
      </c>
      <c r="AE173" s="57"/>
      <c r="AF173" s="57">
        <f>18*2*AF170</f>
        <v>72</v>
      </c>
      <c r="AG173" s="57" t="s">
        <v>93</v>
      </c>
      <c r="AH173" s="57">
        <v>150000</v>
      </c>
      <c r="AI173" s="57">
        <f t="shared" si="149"/>
        <v>10800000</v>
      </c>
      <c r="AJ173" s="57"/>
      <c r="AK173" s="57">
        <f>18*2*AK170</f>
        <v>72</v>
      </c>
      <c r="AL173" s="57" t="s">
        <v>93</v>
      </c>
      <c r="AM173" s="57">
        <v>150000</v>
      </c>
      <c r="AN173" s="57">
        <f t="shared" si="150"/>
        <v>10800000</v>
      </c>
      <c r="AO173" s="57"/>
      <c r="AP173" s="57">
        <f>18*2*AP170</f>
        <v>72</v>
      </c>
      <c r="AQ173" s="57" t="s">
        <v>93</v>
      </c>
      <c r="AR173" s="57">
        <v>150000</v>
      </c>
      <c r="AS173" s="57">
        <f t="shared" si="151"/>
        <v>10800000</v>
      </c>
      <c r="AT173" s="57"/>
      <c r="AU173" s="57">
        <f>18*2*AU170</f>
        <v>72</v>
      </c>
      <c r="AV173" s="57" t="s">
        <v>93</v>
      </c>
      <c r="AW173" s="57">
        <v>150000</v>
      </c>
      <c r="AX173" s="57">
        <f t="shared" si="152"/>
        <v>10800000</v>
      </c>
      <c r="AY173" s="57"/>
      <c r="AZ173" s="57">
        <f>18*2*AZ170</f>
        <v>72</v>
      </c>
      <c r="BA173" s="57" t="s">
        <v>93</v>
      </c>
      <c r="BB173" s="57">
        <v>150000</v>
      </c>
      <c r="BC173" s="57">
        <f t="shared" si="153"/>
        <v>10800000</v>
      </c>
      <c r="BD173" s="57"/>
      <c r="BE173" s="57">
        <f>18*2*BE170</f>
        <v>36</v>
      </c>
      <c r="BF173" s="57" t="s">
        <v>93</v>
      </c>
      <c r="BG173" s="57">
        <v>150000</v>
      </c>
      <c r="BH173" s="57">
        <f t="shared" si="154"/>
        <v>5400000</v>
      </c>
      <c r="BI173" s="57"/>
      <c r="BJ173" s="57">
        <f>18*2*BJ170</f>
        <v>36</v>
      </c>
      <c r="BK173" s="57" t="s">
        <v>93</v>
      </c>
      <c r="BL173" s="57">
        <v>150000</v>
      </c>
      <c r="BM173" s="57">
        <f t="shared" si="155"/>
        <v>5400000</v>
      </c>
      <c r="BO173" s="67"/>
      <c r="BP173" s="67"/>
    </row>
    <row r="174" spans="1:84" ht="15" customHeight="1" x14ac:dyDescent="0.3">
      <c r="A174" s="57"/>
      <c r="B174" s="57"/>
      <c r="C174" s="57"/>
      <c r="D174" s="57" t="s">
        <v>82</v>
      </c>
      <c r="E174" s="57" t="s">
        <v>22</v>
      </c>
      <c r="F174" s="57"/>
      <c r="G174" s="57">
        <f>G170</f>
        <v>1</v>
      </c>
      <c r="H174" s="57" t="s">
        <v>94</v>
      </c>
      <c r="I174" s="57">
        <v>0</v>
      </c>
      <c r="J174" s="57">
        <f t="shared" si="144"/>
        <v>0</v>
      </c>
      <c r="K174" s="57"/>
      <c r="L174" s="57">
        <f>L170</f>
        <v>1</v>
      </c>
      <c r="M174" s="57" t="s">
        <v>94</v>
      </c>
      <c r="N174" s="57">
        <v>0</v>
      </c>
      <c r="O174" s="57">
        <f t="shared" si="145"/>
        <v>0</v>
      </c>
      <c r="P174" s="57"/>
      <c r="Q174" s="57">
        <f>Q170</f>
        <v>2</v>
      </c>
      <c r="R174" s="57" t="s">
        <v>94</v>
      </c>
      <c r="S174" s="57">
        <v>0</v>
      </c>
      <c r="T174" s="57">
        <f t="shared" si="146"/>
        <v>0</v>
      </c>
      <c r="U174" s="57"/>
      <c r="V174" s="57">
        <f>V170</f>
        <v>2</v>
      </c>
      <c r="W174" s="57" t="s">
        <v>94</v>
      </c>
      <c r="X174" s="57">
        <v>0</v>
      </c>
      <c r="Y174" s="57">
        <f t="shared" si="147"/>
        <v>0</v>
      </c>
      <c r="Z174" s="57"/>
      <c r="AA174" s="57">
        <f>AA170</f>
        <v>2</v>
      </c>
      <c r="AB174" s="57" t="s">
        <v>94</v>
      </c>
      <c r="AC174" s="57">
        <v>0</v>
      </c>
      <c r="AD174" s="57">
        <f t="shared" si="148"/>
        <v>0</v>
      </c>
      <c r="AE174" s="57"/>
      <c r="AF174" s="57">
        <f>AF170</f>
        <v>2</v>
      </c>
      <c r="AG174" s="57" t="s">
        <v>94</v>
      </c>
      <c r="AH174" s="57">
        <v>0</v>
      </c>
      <c r="AI174" s="57">
        <f t="shared" si="149"/>
        <v>0</v>
      </c>
      <c r="AJ174" s="57"/>
      <c r="AK174" s="57">
        <f>AK170</f>
        <v>2</v>
      </c>
      <c r="AL174" s="57" t="s">
        <v>94</v>
      </c>
      <c r="AM174" s="57">
        <v>0</v>
      </c>
      <c r="AN174" s="57">
        <f t="shared" si="150"/>
        <v>0</v>
      </c>
      <c r="AO174" s="57"/>
      <c r="AP174" s="57">
        <f>AP170</f>
        <v>2</v>
      </c>
      <c r="AQ174" s="57" t="s">
        <v>94</v>
      </c>
      <c r="AR174" s="57">
        <v>0</v>
      </c>
      <c r="AS174" s="57">
        <f t="shared" si="151"/>
        <v>0</v>
      </c>
      <c r="AT174" s="57"/>
      <c r="AU174" s="57">
        <f>AU170</f>
        <v>2</v>
      </c>
      <c r="AV174" s="57" t="s">
        <v>94</v>
      </c>
      <c r="AW174" s="57">
        <v>0</v>
      </c>
      <c r="AX174" s="57">
        <f t="shared" si="152"/>
        <v>0</v>
      </c>
      <c r="AY174" s="57"/>
      <c r="AZ174" s="57">
        <f>AZ170</f>
        <v>2</v>
      </c>
      <c r="BA174" s="57" t="s">
        <v>94</v>
      </c>
      <c r="BB174" s="57">
        <v>0</v>
      </c>
      <c r="BC174" s="57">
        <f t="shared" si="153"/>
        <v>0</v>
      </c>
      <c r="BD174" s="57"/>
      <c r="BE174" s="57">
        <f>BE170</f>
        <v>1</v>
      </c>
      <c r="BF174" s="57" t="s">
        <v>94</v>
      </c>
      <c r="BG174" s="57">
        <v>0</v>
      </c>
      <c r="BH174" s="57">
        <f t="shared" si="154"/>
        <v>0</v>
      </c>
      <c r="BI174" s="57"/>
      <c r="BJ174" s="57">
        <f>BJ170</f>
        <v>1</v>
      </c>
      <c r="BK174" s="57" t="s">
        <v>94</v>
      </c>
      <c r="BL174" s="57">
        <v>0</v>
      </c>
      <c r="BM174" s="57">
        <f t="shared" si="155"/>
        <v>0</v>
      </c>
      <c r="BO174" s="67"/>
      <c r="BP174" s="67"/>
    </row>
    <row r="175" spans="1:84" ht="15" customHeight="1" x14ac:dyDescent="0.3">
      <c r="A175" s="57"/>
      <c r="B175" s="57"/>
      <c r="C175" s="57"/>
      <c r="D175" s="57" t="s">
        <v>82</v>
      </c>
      <c r="E175" s="57" t="s">
        <v>23</v>
      </c>
      <c r="F175" s="57"/>
      <c r="G175" s="57">
        <f>2*G170</f>
        <v>2</v>
      </c>
      <c r="H175" s="57" t="s">
        <v>95</v>
      </c>
      <c r="I175" s="57">
        <v>190000</v>
      </c>
      <c r="J175" s="57">
        <f t="shared" si="144"/>
        <v>380000</v>
      </c>
      <c r="K175" s="57"/>
      <c r="L175" s="57">
        <f>2*L170</f>
        <v>2</v>
      </c>
      <c r="M175" s="57" t="s">
        <v>95</v>
      </c>
      <c r="N175" s="57">
        <v>190000</v>
      </c>
      <c r="O175" s="57">
        <f t="shared" si="145"/>
        <v>380000</v>
      </c>
      <c r="P175" s="57"/>
      <c r="Q175" s="57">
        <f>2*Q170</f>
        <v>4</v>
      </c>
      <c r="R175" s="57" t="s">
        <v>95</v>
      </c>
      <c r="S175" s="57">
        <v>190000</v>
      </c>
      <c r="T175" s="57">
        <f t="shared" si="146"/>
        <v>760000</v>
      </c>
      <c r="U175" s="57"/>
      <c r="V175" s="57">
        <f>2*V170</f>
        <v>4</v>
      </c>
      <c r="W175" s="57" t="s">
        <v>95</v>
      </c>
      <c r="X175" s="57">
        <v>190000</v>
      </c>
      <c r="Y175" s="57">
        <f t="shared" si="147"/>
        <v>760000</v>
      </c>
      <c r="Z175" s="57"/>
      <c r="AA175" s="57">
        <f>2*AA170</f>
        <v>4</v>
      </c>
      <c r="AB175" s="57" t="s">
        <v>95</v>
      </c>
      <c r="AC175" s="57">
        <v>190000</v>
      </c>
      <c r="AD175" s="57">
        <f t="shared" si="148"/>
        <v>760000</v>
      </c>
      <c r="AE175" s="57"/>
      <c r="AF175" s="57">
        <f>2*AF170</f>
        <v>4</v>
      </c>
      <c r="AG175" s="57" t="s">
        <v>95</v>
      </c>
      <c r="AH175" s="57">
        <v>190000</v>
      </c>
      <c r="AI175" s="57">
        <f t="shared" si="149"/>
        <v>760000</v>
      </c>
      <c r="AJ175" s="57"/>
      <c r="AK175" s="57">
        <f>2*AK170</f>
        <v>4</v>
      </c>
      <c r="AL175" s="57" t="s">
        <v>95</v>
      </c>
      <c r="AM175" s="57">
        <v>190000</v>
      </c>
      <c r="AN175" s="57">
        <f t="shared" si="150"/>
        <v>760000</v>
      </c>
      <c r="AO175" s="57"/>
      <c r="AP175" s="57">
        <f>2*AP170</f>
        <v>4</v>
      </c>
      <c r="AQ175" s="57" t="s">
        <v>95</v>
      </c>
      <c r="AR175" s="57">
        <v>190000</v>
      </c>
      <c r="AS175" s="57">
        <f t="shared" si="151"/>
        <v>760000</v>
      </c>
      <c r="AT175" s="57"/>
      <c r="AU175" s="57">
        <f>2*AU170</f>
        <v>4</v>
      </c>
      <c r="AV175" s="57" t="s">
        <v>95</v>
      </c>
      <c r="AW175" s="57">
        <v>190000</v>
      </c>
      <c r="AX175" s="57">
        <f t="shared" si="152"/>
        <v>760000</v>
      </c>
      <c r="AY175" s="57"/>
      <c r="AZ175" s="57">
        <f>2*AZ170</f>
        <v>4</v>
      </c>
      <c r="BA175" s="57" t="s">
        <v>95</v>
      </c>
      <c r="BB175" s="57">
        <v>190000</v>
      </c>
      <c r="BC175" s="57">
        <f t="shared" si="153"/>
        <v>760000</v>
      </c>
      <c r="BD175" s="57"/>
      <c r="BE175" s="57">
        <f>2*BE170</f>
        <v>2</v>
      </c>
      <c r="BF175" s="57" t="s">
        <v>95</v>
      </c>
      <c r="BG175" s="57">
        <v>190000</v>
      </c>
      <c r="BH175" s="57">
        <f t="shared" si="154"/>
        <v>380000</v>
      </c>
      <c r="BI175" s="57"/>
      <c r="BJ175" s="57">
        <f>2*BJ170</f>
        <v>2</v>
      </c>
      <c r="BK175" s="57" t="s">
        <v>95</v>
      </c>
      <c r="BL175" s="57">
        <v>190000</v>
      </c>
      <c r="BM175" s="57">
        <f t="shared" si="155"/>
        <v>380000</v>
      </c>
      <c r="BO175" s="67"/>
      <c r="BP175" s="67"/>
    </row>
    <row r="176" spans="1:84" ht="15" customHeight="1" x14ac:dyDescent="0.3">
      <c r="A176" s="57"/>
      <c r="B176" s="57"/>
      <c r="C176" s="57"/>
      <c r="D176" s="57" t="s">
        <v>82</v>
      </c>
      <c r="E176" s="57" t="s">
        <v>24</v>
      </c>
      <c r="F176" s="57"/>
      <c r="G176" s="57">
        <f>2*2*G170</f>
        <v>4</v>
      </c>
      <c r="H176" s="57" t="s">
        <v>96</v>
      </c>
      <c r="I176" s="57">
        <v>200000</v>
      </c>
      <c r="J176" s="57">
        <f t="shared" si="144"/>
        <v>800000</v>
      </c>
      <c r="K176" s="57"/>
      <c r="L176" s="57">
        <f>2*2*L170</f>
        <v>4</v>
      </c>
      <c r="M176" s="57" t="s">
        <v>96</v>
      </c>
      <c r="N176" s="57">
        <v>200000</v>
      </c>
      <c r="O176" s="57">
        <f t="shared" si="145"/>
        <v>800000</v>
      </c>
      <c r="P176" s="57"/>
      <c r="Q176" s="57">
        <f>2*2*Q170</f>
        <v>8</v>
      </c>
      <c r="R176" s="57" t="s">
        <v>96</v>
      </c>
      <c r="S176" s="57">
        <v>200000</v>
      </c>
      <c r="T176" s="57">
        <f t="shared" si="146"/>
        <v>1600000</v>
      </c>
      <c r="U176" s="57"/>
      <c r="V176" s="57">
        <f>2*2*V170</f>
        <v>8</v>
      </c>
      <c r="W176" s="57" t="s">
        <v>96</v>
      </c>
      <c r="X176" s="57">
        <v>200000</v>
      </c>
      <c r="Y176" s="57">
        <f t="shared" si="147"/>
        <v>1600000</v>
      </c>
      <c r="Z176" s="57"/>
      <c r="AA176" s="57">
        <f>2*2*AA170</f>
        <v>8</v>
      </c>
      <c r="AB176" s="57" t="s">
        <v>96</v>
      </c>
      <c r="AC176" s="57">
        <v>200000</v>
      </c>
      <c r="AD176" s="57">
        <f t="shared" si="148"/>
        <v>1600000</v>
      </c>
      <c r="AE176" s="57"/>
      <c r="AF176" s="57">
        <f>2*2*AF170</f>
        <v>8</v>
      </c>
      <c r="AG176" s="57" t="s">
        <v>96</v>
      </c>
      <c r="AH176" s="57">
        <v>200000</v>
      </c>
      <c r="AI176" s="57">
        <f t="shared" si="149"/>
        <v>1600000</v>
      </c>
      <c r="AJ176" s="57"/>
      <c r="AK176" s="57">
        <f>2*2*AK170</f>
        <v>8</v>
      </c>
      <c r="AL176" s="57" t="s">
        <v>96</v>
      </c>
      <c r="AM176" s="57">
        <v>200000</v>
      </c>
      <c r="AN176" s="57">
        <f t="shared" si="150"/>
        <v>1600000</v>
      </c>
      <c r="AO176" s="57"/>
      <c r="AP176" s="57">
        <f>2*2*AP170</f>
        <v>8</v>
      </c>
      <c r="AQ176" s="57" t="s">
        <v>96</v>
      </c>
      <c r="AR176" s="57">
        <v>200000</v>
      </c>
      <c r="AS176" s="57">
        <f t="shared" si="151"/>
        <v>1600000</v>
      </c>
      <c r="AT176" s="57"/>
      <c r="AU176" s="57">
        <f>2*2*AU170</f>
        <v>8</v>
      </c>
      <c r="AV176" s="57" t="s">
        <v>96</v>
      </c>
      <c r="AW176" s="57">
        <v>200000</v>
      </c>
      <c r="AX176" s="57">
        <f t="shared" si="152"/>
        <v>1600000</v>
      </c>
      <c r="AY176" s="57"/>
      <c r="AZ176" s="57">
        <f>2*2*AZ170</f>
        <v>8</v>
      </c>
      <c r="BA176" s="57" t="s">
        <v>96</v>
      </c>
      <c r="BB176" s="57">
        <v>200000</v>
      </c>
      <c r="BC176" s="57">
        <f t="shared" si="153"/>
        <v>1600000</v>
      </c>
      <c r="BD176" s="57"/>
      <c r="BE176" s="57">
        <f>2*2*BE170</f>
        <v>4</v>
      </c>
      <c r="BF176" s="57" t="s">
        <v>96</v>
      </c>
      <c r="BG176" s="57">
        <v>200000</v>
      </c>
      <c r="BH176" s="57">
        <f t="shared" si="154"/>
        <v>800000</v>
      </c>
      <c r="BI176" s="57"/>
      <c r="BJ176" s="57">
        <f>2*2*BJ170</f>
        <v>4</v>
      </c>
      <c r="BK176" s="57" t="s">
        <v>96</v>
      </c>
      <c r="BL176" s="57">
        <v>200000</v>
      </c>
      <c r="BM176" s="57">
        <f t="shared" si="155"/>
        <v>800000</v>
      </c>
      <c r="BO176" s="67"/>
      <c r="BP176" s="67"/>
    </row>
    <row r="177" spans="1:84" ht="15" customHeight="1" x14ac:dyDescent="0.3">
      <c r="A177" s="57"/>
      <c r="B177" s="57"/>
      <c r="C177" s="57"/>
      <c r="D177" s="57" t="s">
        <v>82</v>
      </c>
      <c r="E177" s="57" t="s">
        <v>25</v>
      </c>
      <c r="F177" s="57"/>
      <c r="G177" s="57">
        <f>1*F170</f>
        <v>25</v>
      </c>
      <c r="H177" s="57" t="s">
        <v>95</v>
      </c>
      <c r="I177" s="57">
        <v>7500</v>
      </c>
      <c r="J177" s="57">
        <f t="shared" si="144"/>
        <v>187500</v>
      </c>
      <c r="K177" s="57"/>
      <c r="L177" s="57">
        <f>1*K170</f>
        <v>25</v>
      </c>
      <c r="M177" s="57" t="s">
        <v>95</v>
      </c>
      <c r="N177" s="57">
        <v>7500</v>
      </c>
      <c r="O177" s="57">
        <f t="shared" si="145"/>
        <v>187500</v>
      </c>
      <c r="P177" s="57"/>
      <c r="Q177" s="57">
        <f>1*P170</f>
        <v>50</v>
      </c>
      <c r="R177" s="57" t="s">
        <v>95</v>
      </c>
      <c r="S177" s="57">
        <v>7500</v>
      </c>
      <c r="T177" s="57">
        <f t="shared" si="146"/>
        <v>375000</v>
      </c>
      <c r="U177" s="57"/>
      <c r="V177" s="57">
        <f>1*U170</f>
        <v>50</v>
      </c>
      <c r="W177" s="57" t="s">
        <v>95</v>
      </c>
      <c r="X177" s="57">
        <v>7500</v>
      </c>
      <c r="Y177" s="57">
        <f t="shared" si="147"/>
        <v>375000</v>
      </c>
      <c r="Z177" s="57"/>
      <c r="AA177" s="57">
        <f>1*Z170</f>
        <v>50</v>
      </c>
      <c r="AB177" s="57" t="s">
        <v>95</v>
      </c>
      <c r="AC177" s="57">
        <v>7500</v>
      </c>
      <c r="AD177" s="57">
        <f t="shared" si="148"/>
        <v>375000</v>
      </c>
      <c r="AE177" s="57"/>
      <c r="AF177" s="57">
        <f>1*AE170</f>
        <v>50</v>
      </c>
      <c r="AG177" s="57" t="s">
        <v>95</v>
      </c>
      <c r="AH177" s="57">
        <v>7500</v>
      </c>
      <c r="AI177" s="57">
        <f t="shared" si="149"/>
        <v>375000</v>
      </c>
      <c r="AJ177" s="57"/>
      <c r="AK177" s="57">
        <f>1*AJ170</f>
        <v>50</v>
      </c>
      <c r="AL177" s="57" t="s">
        <v>95</v>
      </c>
      <c r="AM177" s="57">
        <v>7500</v>
      </c>
      <c r="AN177" s="57">
        <f t="shared" si="150"/>
        <v>375000</v>
      </c>
      <c r="AO177" s="57"/>
      <c r="AP177" s="57">
        <f>1*AO170</f>
        <v>50</v>
      </c>
      <c r="AQ177" s="57" t="s">
        <v>95</v>
      </c>
      <c r="AR177" s="57">
        <v>7500</v>
      </c>
      <c r="AS177" s="57">
        <f t="shared" si="151"/>
        <v>375000</v>
      </c>
      <c r="AT177" s="57"/>
      <c r="AU177" s="57">
        <f>1*AT170</f>
        <v>50</v>
      </c>
      <c r="AV177" s="57" t="s">
        <v>95</v>
      </c>
      <c r="AW177" s="57">
        <v>7500</v>
      </c>
      <c r="AX177" s="57">
        <f t="shared" si="152"/>
        <v>375000</v>
      </c>
      <c r="AY177" s="57"/>
      <c r="AZ177" s="57">
        <f>1*AY170</f>
        <v>50</v>
      </c>
      <c r="BA177" s="57" t="s">
        <v>95</v>
      </c>
      <c r="BB177" s="57">
        <v>7500</v>
      </c>
      <c r="BC177" s="57">
        <f t="shared" si="153"/>
        <v>375000</v>
      </c>
      <c r="BD177" s="57"/>
      <c r="BE177" s="57">
        <f>1*BD170</f>
        <v>25</v>
      </c>
      <c r="BF177" s="57" t="s">
        <v>95</v>
      </c>
      <c r="BG177" s="57">
        <v>7500</v>
      </c>
      <c r="BH177" s="57">
        <f t="shared" si="154"/>
        <v>187500</v>
      </c>
      <c r="BI177" s="57"/>
      <c r="BJ177" s="57">
        <f>1*BI170</f>
        <v>25</v>
      </c>
      <c r="BK177" s="57" t="s">
        <v>95</v>
      </c>
      <c r="BL177" s="57">
        <v>7500</v>
      </c>
      <c r="BM177" s="57">
        <f t="shared" si="155"/>
        <v>187500</v>
      </c>
      <c r="BO177" s="67"/>
      <c r="BP177" s="67"/>
    </row>
    <row r="178" spans="1:84" ht="15" customHeight="1" x14ac:dyDescent="0.3">
      <c r="A178" s="57"/>
      <c r="B178" s="57"/>
      <c r="C178" s="57"/>
      <c r="D178" s="57" t="s">
        <v>97</v>
      </c>
      <c r="E178" s="57" t="s">
        <v>26</v>
      </c>
      <c r="F178" s="57"/>
      <c r="G178" s="57">
        <v>0</v>
      </c>
      <c r="H178" s="57" t="s">
        <v>82</v>
      </c>
      <c r="I178" s="57">
        <v>0</v>
      </c>
      <c r="J178" s="57">
        <f>SUM(J179:J182)</f>
        <v>4600000</v>
      </c>
      <c r="K178" s="57"/>
      <c r="L178" s="57">
        <v>0</v>
      </c>
      <c r="M178" s="57" t="s">
        <v>82</v>
      </c>
      <c r="N178" s="57">
        <v>0</v>
      </c>
      <c r="O178" s="57">
        <f>SUM(O179:O182)</f>
        <v>4600000</v>
      </c>
      <c r="P178" s="57"/>
      <c r="Q178" s="57">
        <v>0</v>
      </c>
      <c r="R178" s="57" t="s">
        <v>82</v>
      </c>
      <c r="S178" s="57">
        <v>0</v>
      </c>
      <c r="T178" s="57">
        <f>SUM(T179:T182)</f>
        <v>9200000</v>
      </c>
      <c r="U178" s="57"/>
      <c r="V178" s="57">
        <v>0</v>
      </c>
      <c r="W178" s="57" t="s">
        <v>82</v>
      </c>
      <c r="X178" s="57">
        <v>0</v>
      </c>
      <c r="Y178" s="57">
        <f>SUM(Y179:Y182)</f>
        <v>9200000</v>
      </c>
      <c r="Z178" s="57"/>
      <c r="AA178" s="57">
        <v>0</v>
      </c>
      <c r="AB178" s="57" t="s">
        <v>82</v>
      </c>
      <c r="AC178" s="57">
        <v>0</v>
      </c>
      <c r="AD178" s="57">
        <f>SUM(AD179:AD182)</f>
        <v>9200000</v>
      </c>
      <c r="AE178" s="57"/>
      <c r="AF178" s="57">
        <v>0</v>
      </c>
      <c r="AG178" s="57" t="s">
        <v>82</v>
      </c>
      <c r="AH178" s="57">
        <v>0</v>
      </c>
      <c r="AI178" s="57">
        <f>SUM(AI179:AI182)</f>
        <v>9200000</v>
      </c>
      <c r="AJ178" s="57"/>
      <c r="AK178" s="57">
        <v>0</v>
      </c>
      <c r="AL178" s="57" t="s">
        <v>82</v>
      </c>
      <c r="AM178" s="57">
        <v>0</v>
      </c>
      <c r="AN178" s="57">
        <f>SUM(AN179:AN182)</f>
        <v>9200000</v>
      </c>
      <c r="AO178" s="57"/>
      <c r="AP178" s="57">
        <v>0</v>
      </c>
      <c r="AQ178" s="57" t="s">
        <v>82</v>
      </c>
      <c r="AR178" s="57">
        <v>0</v>
      </c>
      <c r="AS178" s="57">
        <f>SUM(AS179:AS182)</f>
        <v>9200000</v>
      </c>
      <c r="AT178" s="57"/>
      <c r="AU178" s="57">
        <v>0</v>
      </c>
      <c r="AV178" s="57" t="s">
        <v>82</v>
      </c>
      <c r="AW178" s="57">
        <v>0</v>
      </c>
      <c r="AX178" s="57">
        <f>SUM(AX179:AX182)</f>
        <v>9200000</v>
      </c>
      <c r="AY178" s="57"/>
      <c r="AZ178" s="57">
        <v>0</v>
      </c>
      <c r="BA178" s="57" t="s">
        <v>82</v>
      </c>
      <c r="BB178" s="57">
        <v>0</v>
      </c>
      <c r="BC178" s="57">
        <f>SUM(BC179:BC182)</f>
        <v>9200000</v>
      </c>
      <c r="BD178" s="57"/>
      <c r="BE178" s="57">
        <v>0</v>
      </c>
      <c r="BF178" s="57" t="s">
        <v>82</v>
      </c>
      <c r="BG178" s="57">
        <v>0</v>
      </c>
      <c r="BH178" s="57">
        <f>SUM(BH179:BH182)</f>
        <v>4600000</v>
      </c>
      <c r="BI178" s="57"/>
      <c r="BJ178" s="57">
        <v>0</v>
      </c>
      <c r="BK178" s="57" t="s">
        <v>82</v>
      </c>
      <c r="BL178" s="57">
        <v>0</v>
      </c>
      <c r="BM178" s="57">
        <f>SUM(BM179:BM182)</f>
        <v>4600000</v>
      </c>
      <c r="BO178" s="67"/>
      <c r="BP178" s="67"/>
    </row>
    <row r="179" spans="1:84" ht="15" customHeight="1" x14ac:dyDescent="0.3">
      <c r="A179" s="57"/>
      <c r="B179" s="57"/>
      <c r="C179" s="57"/>
      <c r="D179" s="57" t="s">
        <v>82</v>
      </c>
      <c r="E179" s="58" t="s">
        <v>28</v>
      </c>
      <c r="F179" s="57"/>
      <c r="G179" s="57">
        <f>F170</f>
        <v>25</v>
      </c>
      <c r="H179" s="57" t="s">
        <v>95</v>
      </c>
      <c r="I179" s="57">
        <f>20000+60000</f>
        <v>80000</v>
      </c>
      <c r="J179" s="57">
        <f>G179*I179</f>
        <v>2000000</v>
      </c>
      <c r="K179" s="57"/>
      <c r="L179" s="57">
        <f>K170</f>
        <v>25</v>
      </c>
      <c r="M179" s="57" t="s">
        <v>95</v>
      </c>
      <c r="N179" s="57">
        <f>20000+60000</f>
        <v>80000</v>
      </c>
      <c r="O179" s="57">
        <f>L179*N179</f>
        <v>2000000</v>
      </c>
      <c r="P179" s="57"/>
      <c r="Q179" s="57">
        <f>P170</f>
        <v>50</v>
      </c>
      <c r="R179" s="57" t="s">
        <v>95</v>
      </c>
      <c r="S179" s="57">
        <f>20000+60000</f>
        <v>80000</v>
      </c>
      <c r="T179" s="57">
        <f>Q179*S179</f>
        <v>4000000</v>
      </c>
      <c r="U179" s="57"/>
      <c r="V179" s="57">
        <f>U170</f>
        <v>50</v>
      </c>
      <c r="W179" s="57" t="s">
        <v>95</v>
      </c>
      <c r="X179" s="57">
        <f>20000+60000</f>
        <v>80000</v>
      </c>
      <c r="Y179" s="57">
        <f>V179*X179</f>
        <v>4000000</v>
      </c>
      <c r="Z179" s="57"/>
      <c r="AA179" s="57">
        <f>Z170</f>
        <v>50</v>
      </c>
      <c r="AB179" s="57" t="s">
        <v>95</v>
      </c>
      <c r="AC179" s="57">
        <f>20000+60000</f>
        <v>80000</v>
      </c>
      <c r="AD179" s="57">
        <f>AA179*AC179</f>
        <v>4000000</v>
      </c>
      <c r="AE179" s="57"/>
      <c r="AF179" s="57">
        <f>AE170</f>
        <v>50</v>
      </c>
      <c r="AG179" s="57" t="s">
        <v>95</v>
      </c>
      <c r="AH179" s="57">
        <f>20000+60000</f>
        <v>80000</v>
      </c>
      <c r="AI179" s="57">
        <f>AF179*AH179</f>
        <v>4000000</v>
      </c>
      <c r="AJ179" s="57"/>
      <c r="AK179" s="57">
        <f>AJ170</f>
        <v>50</v>
      </c>
      <c r="AL179" s="57" t="s">
        <v>95</v>
      </c>
      <c r="AM179" s="57">
        <f>20000+60000</f>
        <v>80000</v>
      </c>
      <c r="AN179" s="57">
        <f>AK179*AM179</f>
        <v>4000000</v>
      </c>
      <c r="AO179" s="57"/>
      <c r="AP179" s="57">
        <f>AO170</f>
        <v>50</v>
      </c>
      <c r="AQ179" s="57" t="s">
        <v>95</v>
      </c>
      <c r="AR179" s="57">
        <f>20000+60000</f>
        <v>80000</v>
      </c>
      <c r="AS179" s="57">
        <f>AP179*AR179</f>
        <v>4000000</v>
      </c>
      <c r="AT179" s="57"/>
      <c r="AU179" s="57">
        <f>AT170</f>
        <v>50</v>
      </c>
      <c r="AV179" s="57" t="s">
        <v>95</v>
      </c>
      <c r="AW179" s="57">
        <f>20000+60000</f>
        <v>80000</v>
      </c>
      <c r="AX179" s="57">
        <f>AU179*AW179</f>
        <v>4000000</v>
      </c>
      <c r="AY179" s="57"/>
      <c r="AZ179" s="57">
        <f>AY170</f>
        <v>50</v>
      </c>
      <c r="BA179" s="57" t="s">
        <v>95</v>
      </c>
      <c r="BB179" s="57">
        <f>20000+60000</f>
        <v>80000</v>
      </c>
      <c r="BC179" s="57">
        <f>AZ179*BB179</f>
        <v>4000000</v>
      </c>
      <c r="BD179" s="57"/>
      <c r="BE179" s="57">
        <f>BD170</f>
        <v>25</v>
      </c>
      <c r="BF179" s="57" t="s">
        <v>95</v>
      </c>
      <c r="BG179" s="57">
        <f>20000+60000</f>
        <v>80000</v>
      </c>
      <c r="BH179" s="57">
        <f>BE179*BG179</f>
        <v>2000000</v>
      </c>
      <c r="BI179" s="57"/>
      <c r="BJ179" s="57">
        <f>BI170</f>
        <v>25</v>
      </c>
      <c r="BK179" s="57" t="s">
        <v>95</v>
      </c>
      <c r="BL179" s="57">
        <f>20000+60000</f>
        <v>80000</v>
      </c>
      <c r="BM179" s="57">
        <f>BJ179*BL179</f>
        <v>2000000</v>
      </c>
      <c r="BO179" s="67"/>
      <c r="BP179" s="67"/>
    </row>
    <row r="180" spans="1:84" ht="15" customHeight="1" x14ac:dyDescent="0.3">
      <c r="A180" s="57"/>
      <c r="B180" s="57"/>
      <c r="C180" s="57"/>
      <c r="D180" s="57" t="s">
        <v>82</v>
      </c>
      <c r="E180" s="57" t="s">
        <v>29</v>
      </c>
      <c r="F180" s="57"/>
      <c r="G180" s="57">
        <f>F170</f>
        <v>25</v>
      </c>
      <c r="H180" s="57" t="s">
        <v>98</v>
      </c>
      <c r="I180" s="57">
        <v>50000</v>
      </c>
      <c r="J180" s="57">
        <f>G180*I180</f>
        <v>1250000</v>
      </c>
      <c r="K180" s="57"/>
      <c r="L180" s="57">
        <f>K170</f>
        <v>25</v>
      </c>
      <c r="M180" s="57" t="s">
        <v>98</v>
      </c>
      <c r="N180" s="57">
        <v>50000</v>
      </c>
      <c r="O180" s="57">
        <f>L180*N180</f>
        <v>1250000</v>
      </c>
      <c r="P180" s="57"/>
      <c r="Q180" s="57">
        <f>P170</f>
        <v>50</v>
      </c>
      <c r="R180" s="57" t="s">
        <v>98</v>
      </c>
      <c r="S180" s="57">
        <v>50000</v>
      </c>
      <c r="T180" s="57">
        <f>Q180*S180</f>
        <v>2500000</v>
      </c>
      <c r="U180" s="57"/>
      <c r="V180" s="57">
        <f>U170</f>
        <v>50</v>
      </c>
      <c r="W180" s="57" t="s">
        <v>98</v>
      </c>
      <c r="X180" s="57">
        <v>50000</v>
      </c>
      <c r="Y180" s="57">
        <f>V180*X180</f>
        <v>2500000</v>
      </c>
      <c r="Z180" s="57"/>
      <c r="AA180" s="57">
        <f>Z170</f>
        <v>50</v>
      </c>
      <c r="AB180" s="57" t="s">
        <v>98</v>
      </c>
      <c r="AC180" s="57">
        <v>50000</v>
      </c>
      <c r="AD180" s="57">
        <f>AA180*AC180</f>
        <v>2500000</v>
      </c>
      <c r="AE180" s="57"/>
      <c r="AF180" s="57">
        <f>AE170</f>
        <v>50</v>
      </c>
      <c r="AG180" s="57" t="s">
        <v>98</v>
      </c>
      <c r="AH180" s="57">
        <v>50000</v>
      </c>
      <c r="AI180" s="57">
        <f>AF180*AH180</f>
        <v>2500000</v>
      </c>
      <c r="AJ180" s="57"/>
      <c r="AK180" s="57">
        <f>AJ170</f>
        <v>50</v>
      </c>
      <c r="AL180" s="57" t="s">
        <v>98</v>
      </c>
      <c r="AM180" s="57">
        <v>50000</v>
      </c>
      <c r="AN180" s="57">
        <f>AK180*AM180</f>
        <v>2500000</v>
      </c>
      <c r="AO180" s="57"/>
      <c r="AP180" s="57">
        <f>AO170</f>
        <v>50</v>
      </c>
      <c r="AQ180" s="57" t="s">
        <v>98</v>
      </c>
      <c r="AR180" s="57">
        <v>50000</v>
      </c>
      <c r="AS180" s="57">
        <f>AP180*AR180</f>
        <v>2500000</v>
      </c>
      <c r="AT180" s="57"/>
      <c r="AU180" s="57">
        <f>AT170</f>
        <v>50</v>
      </c>
      <c r="AV180" s="57" t="s">
        <v>98</v>
      </c>
      <c r="AW180" s="57">
        <v>50000</v>
      </c>
      <c r="AX180" s="57">
        <f>AU180*AW180</f>
        <v>2500000</v>
      </c>
      <c r="AY180" s="57"/>
      <c r="AZ180" s="57">
        <f>AY170</f>
        <v>50</v>
      </c>
      <c r="BA180" s="57" t="s">
        <v>98</v>
      </c>
      <c r="BB180" s="57">
        <v>50000</v>
      </c>
      <c r="BC180" s="57">
        <f>AZ180*BB180</f>
        <v>2500000</v>
      </c>
      <c r="BD180" s="57"/>
      <c r="BE180" s="57">
        <f>BD170</f>
        <v>25</v>
      </c>
      <c r="BF180" s="57" t="s">
        <v>98</v>
      </c>
      <c r="BG180" s="57">
        <v>50000</v>
      </c>
      <c r="BH180" s="57">
        <f>BE180*BG180</f>
        <v>1250000</v>
      </c>
      <c r="BI180" s="57"/>
      <c r="BJ180" s="57">
        <f>BI170</f>
        <v>25</v>
      </c>
      <c r="BK180" s="57" t="s">
        <v>98</v>
      </c>
      <c r="BL180" s="57">
        <v>50000</v>
      </c>
      <c r="BM180" s="57">
        <f>BJ180*BL180</f>
        <v>1250000</v>
      </c>
      <c r="BO180" s="67"/>
      <c r="BP180" s="67"/>
    </row>
    <row r="181" spans="1:84" ht="15" customHeight="1" x14ac:dyDescent="0.3">
      <c r="A181" s="57"/>
      <c r="B181" s="57"/>
      <c r="C181" s="57"/>
      <c r="D181" s="57" t="s">
        <v>82</v>
      </c>
      <c r="E181" s="57" t="s">
        <v>30</v>
      </c>
      <c r="F181" s="57"/>
      <c r="G181" s="57">
        <f>F170</f>
        <v>25</v>
      </c>
      <c r="H181" s="57" t="s">
        <v>95</v>
      </c>
      <c r="I181" s="57">
        <v>30000</v>
      </c>
      <c r="J181" s="57">
        <f>G181*I181</f>
        <v>750000</v>
      </c>
      <c r="K181" s="57"/>
      <c r="L181" s="57">
        <f>K170</f>
        <v>25</v>
      </c>
      <c r="M181" s="57" t="s">
        <v>95</v>
      </c>
      <c r="N181" s="57">
        <v>30000</v>
      </c>
      <c r="O181" s="57">
        <f>L181*N181</f>
        <v>750000</v>
      </c>
      <c r="P181" s="57"/>
      <c r="Q181" s="57">
        <f>P170</f>
        <v>50</v>
      </c>
      <c r="R181" s="57" t="s">
        <v>95</v>
      </c>
      <c r="S181" s="57">
        <v>30000</v>
      </c>
      <c r="T181" s="57">
        <f>Q181*S181</f>
        <v>1500000</v>
      </c>
      <c r="U181" s="57"/>
      <c r="V181" s="57">
        <f>U170</f>
        <v>50</v>
      </c>
      <c r="W181" s="57" t="s">
        <v>95</v>
      </c>
      <c r="X181" s="57">
        <v>30000</v>
      </c>
      <c r="Y181" s="57">
        <f>V181*X181</f>
        <v>1500000</v>
      </c>
      <c r="Z181" s="57"/>
      <c r="AA181" s="57">
        <f>Z170</f>
        <v>50</v>
      </c>
      <c r="AB181" s="57" t="s">
        <v>95</v>
      </c>
      <c r="AC181" s="57">
        <v>30000</v>
      </c>
      <c r="AD181" s="57">
        <f>AA181*AC181</f>
        <v>1500000</v>
      </c>
      <c r="AE181" s="57"/>
      <c r="AF181" s="57">
        <f>AE170</f>
        <v>50</v>
      </c>
      <c r="AG181" s="57" t="s">
        <v>95</v>
      </c>
      <c r="AH181" s="57">
        <v>30000</v>
      </c>
      <c r="AI181" s="57">
        <f>AF181*AH181</f>
        <v>1500000</v>
      </c>
      <c r="AJ181" s="57"/>
      <c r="AK181" s="57">
        <f>AJ170</f>
        <v>50</v>
      </c>
      <c r="AL181" s="57" t="s">
        <v>95</v>
      </c>
      <c r="AM181" s="57">
        <v>30000</v>
      </c>
      <c r="AN181" s="57">
        <f>AK181*AM181</f>
        <v>1500000</v>
      </c>
      <c r="AO181" s="57"/>
      <c r="AP181" s="57">
        <f>AO170</f>
        <v>50</v>
      </c>
      <c r="AQ181" s="57" t="s">
        <v>95</v>
      </c>
      <c r="AR181" s="57">
        <v>30000</v>
      </c>
      <c r="AS181" s="57">
        <f>AP181*AR181</f>
        <v>1500000</v>
      </c>
      <c r="AT181" s="57"/>
      <c r="AU181" s="57">
        <f>AT170</f>
        <v>50</v>
      </c>
      <c r="AV181" s="57" t="s">
        <v>95</v>
      </c>
      <c r="AW181" s="57">
        <v>30000</v>
      </c>
      <c r="AX181" s="57">
        <f>AU181*AW181</f>
        <v>1500000</v>
      </c>
      <c r="AY181" s="57"/>
      <c r="AZ181" s="57">
        <f>AY170</f>
        <v>50</v>
      </c>
      <c r="BA181" s="57" t="s">
        <v>95</v>
      </c>
      <c r="BB181" s="57">
        <v>30000</v>
      </c>
      <c r="BC181" s="57">
        <f>AZ181*BB181</f>
        <v>1500000</v>
      </c>
      <c r="BD181" s="57"/>
      <c r="BE181" s="57">
        <f>BD170</f>
        <v>25</v>
      </c>
      <c r="BF181" s="57" t="s">
        <v>95</v>
      </c>
      <c r="BG181" s="57">
        <v>30000</v>
      </c>
      <c r="BH181" s="57">
        <f>BE181*BG181</f>
        <v>750000</v>
      </c>
      <c r="BI181" s="57"/>
      <c r="BJ181" s="57">
        <f>BI170</f>
        <v>25</v>
      </c>
      <c r="BK181" s="57" t="s">
        <v>95</v>
      </c>
      <c r="BL181" s="57">
        <v>30000</v>
      </c>
      <c r="BM181" s="57">
        <f>BJ181*BL181</f>
        <v>750000</v>
      </c>
      <c r="BO181" s="67"/>
      <c r="BP181" s="67"/>
    </row>
    <row r="182" spans="1:84" ht="15" customHeight="1" x14ac:dyDescent="0.3">
      <c r="A182" s="57"/>
      <c r="B182" s="57"/>
      <c r="C182" s="57"/>
      <c r="D182" s="57" t="s">
        <v>82</v>
      </c>
      <c r="E182" s="57" t="s">
        <v>31</v>
      </c>
      <c r="F182" s="57"/>
      <c r="G182" s="57">
        <f>G170</f>
        <v>1</v>
      </c>
      <c r="H182" s="57" t="s">
        <v>94</v>
      </c>
      <c r="I182" s="57">
        <v>600000</v>
      </c>
      <c r="J182" s="57">
        <f>G182*I182</f>
        <v>600000</v>
      </c>
      <c r="K182" s="57"/>
      <c r="L182" s="57">
        <f>L170</f>
        <v>1</v>
      </c>
      <c r="M182" s="57" t="s">
        <v>94</v>
      </c>
      <c r="N182" s="57">
        <v>600000</v>
      </c>
      <c r="O182" s="57">
        <f>L182*N182</f>
        <v>600000</v>
      </c>
      <c r="P182" s="57"/>
      <c r="Q182" s="57">
        <f>Q170</f>
        <v>2</v>
      </c>
      <c r="R182" s="57" t="s">
        <v>94</v>
      </c>
      <c r="S182" s="57">
        <v>600000</v>
      </c>
      <c r="T182" s="57">
        <f>Q182*S182</f>
        <v>1200000</v>
      </c>
      <c r="U182" s="57"/>
      <c r="V182" s="57">
        <f>V170</f>
        <v>2</v>
      </c>
      <c r="W182" s="57" t="s">
        <v>94</v>
      </c>
      <c r="X182" s="57">
        <v>600000</v>
      </c>
      <c r="Y182" s="57">
        <f>V182*X182</f>
        <v>1200000</v>
      </c>
      <c r="Z182" s="57"/>
      <c r="AA182" s="57">
        <f>AA170</f>
        <v>2</v>
      </c>
      <c r="AB182" s="57" t="s">
        <v>94</v>
      </c>
      <c r="AC182" s="57">
        <v>600000</v>
      </c>
      <c r="AD182" s="57">
        <f>AA182*AC182</f>
        <v>1200000</v>
      </c>
      <c r="AE182" s="57"/>
      <c r="AF182" s="57">
        <f>AF170</f>
        <v>2</v>
      </c>
      <c r="AG182" s="57" t="s">
        <v>94</v>
      </c>
      <c r="AH182" s="57">
        <v>600000</v>
      </c>
      <c r="AI182" s="57">
        <f>AF182*AH182</f>
        <v>1200000</v>
      </c>
      <c r="AJ182" s="57"/>
      <c r="AK182" s="57">
        <f>AK170</f>
        <v>2</v>
      </c>
      <c r="AL182" s="57" t="s">
        <v>94</v>
      </c>
      <c r="AM182" s="57">
        <v>600000</v>
      </c>
      <c r="AN182" s="57">
        <f>AK182*AM182</f>
        <v>1200000</v>
      </c>
      <c r="AO182" s="57"/>
      <c r="AP182" s="57">
        <f>AP170</f>
        <v>2</v>
      </c>
      <c r="AQ182" s="57" t="s">
        <v>94</v>
      </c>
      <c r="AR182" s="57">
        <v>600000</v>
      </c>
      <c r="AS182" s="57">
        <f>AP182*AR182</f>
        <v>1200000</v>
      </c>
      <c r="AT182" s="57"/>
      <c r="AU182" s="57">
        <f>AU170</f>
        <v>2</v>
      </c>
      <c r="AV182" s="57" t="s">
        <v>94</v>
      </c>
      <c r="AW182" s="57">
        <v>600000</v>
      </c>
      <c r="AX182" s="57">
        <f>AU182*AW182</f>
        <v>1200000</v>
      </c>
      <c r="AY182" s="57"/>
      <c r="AZ182" s="57">
        <f>AZ170</f>
        <v>2</v>
      </c>
      <c r="BA182" s="57" t="s">
        <v>94</v>
      </c>
      <c r="BB182" s="57">
        <v>600000</v>
      </c>
      <c r="BC182" s="57">
        <f>AZ182*BB182</f>
        <v>1200000</v>
      </c>
      <c r="BD182" s="57"/>
      <c r="BE182" s="57">
        <f>BE170</f>
        <v>1</v>
      </c>
      <c r="BF182" s="57" t="s">
        <v>94</v>
      </c>
      <c r="BG182" s="57">
        <v>600000</v>
      </c>
      <c r="BH182" s="57">
        <f>BE182*BG182</f>
        <v>600000</v>
      </c>
      <c r="BI182" s="57"/>
      <c r="BJ182" s="57">
        <f>BJ170</f>
        <v>1</v>
      </c>
      <c r="BK182" s="57" t="s">
        <v>94</v>
      </c>
      <c r="BL182" s="57">
        <v>600000</v>
      </c>
      <c r="BM182" s="57">
        <f>BJ182*BL182</f>
        <v>600000</v>
      </c>
      <c r="BO182" s="67"/>
      <c r="BP182" s="67"/>
    </row>
    <row r="183" spans="1:84" s="47" customFormat="1" ht="15" customHeight="1" x14ac:dyDescent="0.3">
      <c r="A183" s="56" t="s">
        <v>83</v>
      </c>
      <c r="B183" s="56" t="s">
        <v>83</v>
      </c>
      <c r="C183" s="56" t="s">
        <v>87</v>
      </c>
      <c r="D183" s="56" t="s">
        <v>112</v>
      </c>
      <c r="E183" s="56" t="s">
        <v>44</v>
      </c>
      <c r="F183" s="56">
        <f>G183*25</f>
        <v>25</v>
      </c>
      <c r="G183" s="56">
        <v>1</v>
      </c>
      <c r="H183" s="56" t="s">
        <v>91</v>
      </c>
      <c r="I183" s="56">
        <v>0</v>
      </c>
      <c r="J183" s="56">
        <f>J184+J191</f>
        <v>12377500</v>
      </c>
      <c r="K183" s="56">
        <f>L183*25</f>
        <v>25</v>
      </c>
      <c r="L183" s="56">
        <v>1</v>
      </c>
      <c r="M183" s="56" t="s">
        <v>91</v>
      </c>
      <c r="N183" s="56">
        <v>0</v>
      </c>
      <c r="O183" s="56">
        <f>O184+O191</f>
        <v>12377500</v>
      </c>
      <c r="P183" s="56">
        <f>Q183*25</f>
        <v>50</v>
      </c>
      <c r="Q183" s="56">
        <v>2</v>
      </c>
      <c r="R183" s="56" t="s">
        <v>91</v>
      </c>
      <c r="S183" s="56">
        <v>0</v>
      </c>
      <c r="T183" s="56">
        <f>T184+T191</f>
        <v>24755000</v>
      </c>
      <c r="U183" s="56">
        <f>V183*25</f>
        <v>50</v>
      </c>
      <c r="V183" s="56">
        <v>2</v>
      </c>
      <c r="W183" s="56" t="s">
        <v>91</v>
      </c>
      <c r="X183" s="56">
        <v>0</v>
      </c>
      <c r="Y183" s="56">
        <f>Y184+Y191</f>
        <v>24755000</v>
      </c>
      <c r="Z183" s="56">
        <f>AA183*25</f>
        <v>50</v>
      </c>
      <c r="AA183" s="56">
        <v>2</v>
      </c>
      <c r="AB183" s="56" t="s">
        <v>91</v>
      </c>
      <c r="AC183" s="56">
        <v>0</v>
      </c>
      <c r="AD183" s="56">
        <f>AD184+AD191</f>
        <v>24755000</v>
      </c>
      <c r="AE183" s="56">
        <f>AF183*25</f>
        <v>50</v>
      </c>
      <c r="AF183" s="56">
        <v>2</v>
      </c>
      <c r="AG183" s="56" t="s">
        <v>91</v>
      </c>
      <c r="AH183" s="56">
        <v>0</v>
      </c>
      <c r="AI183" s="56">
        <f>AI184+AI191</f>
        <v>24755000</v>
      </c>
      <c r="AJ183" s="56">
        <f>AK183*25</f>
        <v>50</v>
      </c>
      <c r="AK183" s="56">
        <v>2</v>
      </c>
      <c r="AL183" s="56" t="s">
        <v>91</v>
      </c>
      <c r="AM183" s="56">
        <v>0</v>
      </c>
      <c r="AN183" s="56">
        <f>AN184+AN191</f>
        <v>24755000</v>
      </c>
      <c r="AO183" s="56">
        <f>AP183*25</f>
        <v>50</v>
      </c>
      <c r="AP183" s="56">
        <v>2</v>
      </c>
      <c r="AQ183" s="56" t="s">
        <v>91</v>
      </c>
      <c r="AR183" s="56">
        <v>0</v>
      </c>
      <c r="AS183" s="56">
        <f>AS184+AS191</f>
        <v>24755000</v>
      </c>
      <c r="AT183" s="56">
        <f>AU183*25</f>
        <v>50</v>
      </c>
      <c r="AU183" s="56">
        <v>2</v>
      </c>
      <c r="AV183" s="56" t="s">
        <v>91</v>
      </c>
      <c r="AW183" s="56">
        <v>0</v>
      </c>
      <c r="AX183" s="56">
        <f>AX184+AX191</f>
        <v>24755000</v>
      </c>
      <c r="AY183" s="56">
        <f>AZ183*25</f>
        <v>50</v>
      </c>
      <c r="AZ183" s="56">
        <v>2</v>
      </c>
      <c r="BA183" s="56" t="s">
        <v>91</v>
      </c>
      <c r="BB183" s="56">
        <v>0</v>
      </c>
      <c r="BC183" s="56">
        <f>BC184+BC191</f>
        <v>24755000</v>
      </c>
      <c r="BD183" s="56">
        <f>BE183*25</f>
        <v>25</v>
      </c>
      <c r="BE183" s="56">
        <v>1</v>
      </c>
      <c r="BF183" s="56" t="s">
        <v>91</v>
      </c>
      <c r="BG183" s="56">
        <v>0</v>
      </c>
      <c r="BH183" s="56">
        <f>BH184+BH191</f>
        <v>12377500</v>
      </c>
      <c r="BI183" s="56">
        <f>BJ183*25</f>
        <v>25</v>
      </c>
      <c r="BJ183" s="56">
        <v>1</v>
      </c>
      <c r="BK183" s="56" t="s">
        <v>91</v>
      </c>
      <c r="BL183" s="56">
        <v>0</v>
      </c>
      <c r="BM183" s="56">
        <f>BM184+BM191</f>
        <v>12377500</v>
      </c>
      <c r="BN183" s="51"/>
      <c r="BO183" s="66"/>
      <c r="BP183" s="66"/>
      <c r="BQ183" s="50">
        <f>+F183+K183+P183+U183+Z183+AE183+AJ183+AO183+AT183+AY183+BD183+BI183</f>
        <v>500</v>
      </c>
      <c r="BR183" s="50">
        <f>+G183+L183+Q183+V183+AA183+AF183+AK183+AP183+AU183+AZ183+BE183+BJ183</f>
        <v>20</v>
      </c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</row>
    <row r="184" spans="1:84" ht="15" customHeight="1" x14ac:dyDescent="0.3">
      <c r="A184" s="57"/>
      <c r="B184" s="57"/>
      <c r="C184" s="57"/>
      <c r="D184" s="57" t="s">
        <v>92</v>
      </c>
      <c r="E184" s="57" t="s">
        <v>19</v>
      </c>
      <c r="F184" s="57"/>
      <c r="G184" s="57">
        <v>0</v>
      </c>
      <c r="H184" s="57" t="s">
        <v>82</v>
      </c>
      <c r="I184" s="57">
        <v>0</v>
      </c>
      <c r="J184" s="57">
        <f>SUM(J185:J190)</f>
        <v>7777500</v>
      </c>
      <c r="K184" s="57"/>
      <c r="L184" s="57">
        <v>0</v>
      </c>
      <c r="M184" s="57" t="s">
        <v>82</v>
      </c>
      <c r="N184" s="57">
        <v>0</v>
      </c>
      <c r="O184" s="57">
        <f>SUM(O185:O190)</f>
        <v>7777500</v>
      </c>
      <c r="P184" s="57"/>
      <c r="Q184" s="57">
        <v>0</v>
      </c>
      <c r="R184" s="57" t="s">
        <v>82</v>
      </c>
      <c r="S184" s="57">
        <v>0</v>
      </c>
      <c r="T184" s="57">
        <f>SUM(T185:T190)</f>
        <v>15555000</v>
      </c>
      <c r="U184" s="57"/>
      <c r="V184" s="57">
        <v>0</v>
      </c>
      <c r="W184" s="57" t="s">
        <v>82</v>
      </c>
      <c r="X184" s="57">
        <v>0</v>
      </c>
      <c r="Y184" s="57">
        <f>SUM(Y185:Y190)</f>
        <v>15555000</v>
      </c>
      <c r="Z184" s="57"/>
      <c r="AA184" s="57">
        <v>0</v>
      </c>
      <c r="AB184" s="57" t="s">
        <v>82</v>
      </c>
      <c r="AC184" s="57">
        <v>0</v>
      </c>
      <c r="AD184" s="57">
        <f>SUM(AD185:AD190)</f>
        <v>15555000</v>
      </c>
      <c r="AE184" s="57"/>
      <c r="AF184" s="57">
        <v>0</v>
      </c>
      <c r="AG184" s="57" t="s">
        <v>82</v>
      </c>
      <c r="AH184" s="57">
        <v>0</v>
      </c>
      <c r="AI184" s="57">
        <f>SUM(AI185:AI190)</f>
        <v>15555000</v>
      </c>
      <c r="AJ184" s="57"/>
      <c r="AK184" s="57">
        <v>0</v>
      </c>
      <c r="AL184" s="57" t="s">
        <v>82</v>
      </c>
      <c r="AM184" s="57">
        <v>0</v>
      </c>
      <c r="AN184" s="57">
        <f>SUM(AN185:AN190)</f>
        <v>15555000</v>
      </c>
      <c r="AO184" s="57"/>
      <c r="AP184" s="57">
        <v>0</v>
      </c>
      <c r="AQ184" s="57" t="s">
        <v>82</v>
      </c>
      <c r="AR184" s="57">
        <v>0</v>
      </c>
      <c r="AS184" s="57">
        <f>SUM(AS185:AS190)</f>
        <v>15555000</v>
      </c>
      <c r="AT184" s="57"/>
      <c r="AU184" s="57">
        <v>0</v>
      </c>
      <c r="AV184" s="57" t="s">
        <v>82</v>
      </c>
      <c r="AW184" s="57">
        <v>0</v>
      </c>
      <c r="AX184" s="57">
        <f>SUM(AX185:AX190)</f>
        <v>15555000</v>
      </c>
      <c r="AY184" s="57"/>
      <c r="AZ184" s="57">
        <v>0</v>
      </c>
      <c r="BA184" s="57" t="s">
        <v>82</v>
      </c>
      <c r="BB184" s="57">
        <v>0</v>
      </c>
      <c r="BC184" s="57">
        <f>SUM(BC185:BC190)</f>
        <v>15555000</v>
      </c>
      <c r="BD184" s="57"/>
      <c r="BE184" s="57">
        <v>0</v>
      </c>
      <c r="BF184" s="57" t="s">
        <v>82</v>
      </c>
      <c r="BG184" s="57">
        <v>0</v>
      </c>
      <c r="BH184" s="57">
        <f>SUM(BH185:BH190)</f>
        <v>7777500</v>
      </c>
      <c r="BI184" s="57"/>
      <c r="BJ184" s="57">
        <v>0</v>
      </c>
      <c r="BK184" s="57" t="s">
        <v>82</v>
      </c>
      <c r="BL184" s="57">
        <v>0</v>
      </c>
      <c r="BM184" s="57">
        <f>SUM(BM185:BM190)</f>
        <v>7777500</v>
      </c>
      <c r="BO184" s="67"/>
      <c r="BP184" s="67"/>
    </row>
    <row r="185" spans="1:84" ht="15" customHeight="1" x14ac:dyDescent="0.3">
      <c r="A185" s="57"/>
      <c r="B185" s="57"/>
      <c r="C185" s="57"/>
      <c r="D185" s="57" t="s">
        <v>82</v>
      </c>
      <c r="E185" s="57" t="s">
        <v>20</v>
      </c>
      <c r="F185" s="57"/>
      <c r="G185" s="57">
        <f>8*G183</f>
        <v>8</v>
      </c>
      <c r="H185" s="57" t="s">
        <v>93</v>
      </c>
      <c r="I185" s="57">
        <v>150000</v>
      </c>
      <c r="J185" s="57">
        <f t="shared" ref="J185:J190" si="156">G185*I185</f>
        <v>1200000</v>
      </c>
      <c r="K185" s="57"/>
      <c r="L185" s="57">
        <f>8*L183</f>
        <v>8</v>
      </c>
      <c r="M185" s="57" t="s">
        <v>93</v>
      </c>
      <c r="N185" s="57">
        <v>150000</v>
      </c>
      <c r="O185" s="57">
        <f t="shared" ref="O185:O190" si="157">L185*N185</f>
        <v>1200000</v>
      </c>
      <c r="P185" s="57"/>
      <c r="Q185" s="57">
        <f>8*Q183</f>
        <v>16</v>
      </c>
      <c r="R185" s="57" t="s">
        <v>93</v>
      </c>
      <c r="S185" s="57">
        <v>150000</v>
      </c>
      <c r="T185" s="57">
        <f t="shared" ref="T185:T190" si="158">Q185*S185</f>
        <v>2400000</v>
      </c>
      <c r="U185" s="57"/>
      <c r="V185" s="57">
        <f>8*V183</f>
        <v>16</v>
      </c>
      <c r="W185" s="57" t="s">
        <v>93</v>
      </c>
      <c r="X185" s="57">
        <v>150000</v>
      </c>
      <c r="Y185" s="57">
        <f t="shared" ref="Y185:Y190" si="159">V185*X185</f>
        <v>2400000</v>
      </c>
      <c r="Z185" s="57"/>
      <c r="AA185" s="57">
        <f>8*AA183</f>
        <v>16</v>
      </c>
      <c r="AB185" s="57" t="s">
        <v>93</v>
      </c>
      <c r="AC185" s="57">
        <v>150000</v>
      </c>
      <c r="AD185" s="57">
        <f t="shared" ref="AD185:AD190" si="160">AA185*AC185</f>
        <v>2400000</v>
      </c>
      <c r="AE185" s="57"/>
      <c r="AF185" s="57">
        <f>8*AF183</f>
        <v>16</v>
      </c>
      <c r="AG185" s="57" t="s">
        <v>93</v>
      </c>
      <c r="AH185" s="57">
        <v>150000</v>
      </c>
      <c r="AI185" s="57">
        <f t="shared" ref="AI185:AI190" si="161">AF185*AH185</f>
        <v>2400000</v>
      </c>
      <c r="AJ185" s="57"/>
      <c r="AK185" s="57">
        <f>8*AK183</f>
        <v>16</v>
      </c>
      <c r="AL185" s="57" t="s">
        <v>93</v>
      </c>
      <c r="AM185" s="57">
        <v>150000</v>
      </c>
      <c r="AN185" s="57">
        <f t="shared" ref="AN185:AN190" si="162">AK185*AM185</f>
        <v>2400000</v>
      </c>
      <c r="AO185" s="57"/>
      <c r="AP185" s="57">
        <f>8*AP183</f>
        <v>16</v>
      </c>
      <c r="AQ185" s="57" t="s">
        <v>93</v>
      </c>
      <c r="AR185" s="57">
        <v>150000</v>
      </c>
      <c r="AS185" s="57">
        <f t="shared" ref="AS185:AS190" si="163">AP185*AR185</f>
        <v>2400000</v>
      </c>
      <c r="AT185" s="57"/>
      <c r="AU185" s="57">
        <f>8*AU183</f>
        <v>16</v>
      </c>
      <c r="AV185" s="57" t="s">
        <v>93</v>
      </c>
      <c r="AW185" s="57">
        <v>150000</v>
      </c>
      <c r="AX185" s="57">
        <f t="shared" ref="AX185:AX190" si="164">AU185*AW185</f>
        <v>2400000</v>
      </c>
      <c r="AY185" s="57"/>
      <c r="AZ185" s="57">
        <f>8*AZ183</f>
        <v>16</v>
      </c>
      <c r="BA185" s="57" t="s">
        <v>93</v>
      </c>
      <c r="BB185" s="57">
        <v>150000</v>
      </c>
      <c r="BC185" s="57">
        <f t="shared" ref="BC185:BC190" si="165">AZ185*BB185</f>
        <v>2400000</v>
      </c>
      <c r="BD185" s="57"/>
      <c r="BE185" s="57">
        <f>8*BE183</f>
        <v>8</v>
      </c>
      <c r="BF185" s="57" t="s">
        <v>93</v>
      </c>
      <c r="BG185" s="57">
        <v>150000</v>
      </c>
      <c r="BH185" s="57">
        <f t="shared" ref="BH185:BH190" si="166">BE185*BG185</f>
        <v>1200000</v>
      </c>
      <c r="BI185" s="57"/>
      <c r="BJ185" s="57">
        <f>8*BJ183</f>
        <v>8</v>
      </c>
      <c r="BK185" s="57" t="s">
        <v>93</v>
      </c>
      <c r="BL185" s="57">
        <v>150000</v>
      </c>
      <c r="BM185" s="57">
        <f t="shared" ref="BM185:BM190" si="167">BJ185*BL185</f>
        <v>1200000</v>
      </c>
      <c r="BO185" s="67"/>
      <c r="BP185" s="67"/>
    </row>
    <row r="186" spans="1:84" ht="15" customHeight="1" x14ac:dyDescent="0.3">
      <c r="A186" s="57"/>
      <c r="B186" s="57"/>
      <c r="C186" s="57"/>
      <c r="D186" s="57" t="s">
        <v>82</v>
      </c>
      <c r="E186" s="57" t="s">
        <v>21</v>
      </c>
      <c r="F186" s="57"/>
      <c r="G186" s="57">
        <f>18*2*G183</f>
        <v>36</v>
      </c>
      <c r="H186" s="57" t="s">
        <v>93</v>
      </c>
      <c r="I186" s="57">
        <v>150000</v>
      </c>
      <c r="J186" s="57">
        <f t="shared" si="156"/>
        <v>5400000</v>
      </c>
      <c r="K186" s="57"/>
      <c r="L186" s="57">
        <f>18*2*L183</f>
        <v>36</v>
      </c>
      <c r="M186" s="57" t="s">
        <v>93</v>
      </c>
      <c r="N186" s="57">
        <v>150000</v>
      </c>
      <c r="O186" s="57">
        <f t="shared" si="157"/>
        <v>5400000</v>
      </c>
      <c r="P186" s="57"/>
      <c r="Q186" s="57">
        <f>18*2*Q183</f>
        <v>72</v>
      </c>
      <c r="R186" s="57" t="s">
        <v>93</v>
      </c>
      <c r="S186" s="57">
        <v>150000</v>
      </c>
      <c r="T186" s="57">
        <f t="shared" si="158"/>
        <v>10800000</v>
      </c>
      <c r="U186" s="57"/>
      <c r="V186" s="57">
        <f>18*2*V183</f>
        <v>72</v>
      </c>
      <c r="W186" s="57" t="s">
        <v>93</v>
      </c>
      <c r="X186" s="57">
        <v>150000</v>
      </c>
      <c r="Y186" s="57">
        <f t="shared" si="159"/>
        <v>10800000</v>
      </c>
      <c r="Z186" s="57"/>
      <c r="AA186" s="57">
        <f>18*2*AA183</f>
        <v>72</v>
      </c>
      <c r="AB186" s="57" t="s">
        <v>93</v>
      </c>
      <c r="AC186" s="57">
        <v>150000</v>
      </c>
      <c r="AD186" s="57">
        <f t="shared" si="160"/>
        <v>10800000</v>
      </c>
      <c r="AE186" s="57"/>
      <c r="AF186" s="57">
        <f>18*2*AF183</f>
        <v>72</v>
      </c>
      <c r="AG186" s="57" t="s">
        <v>93</v>
      </c>
      <c r="AH186" s="57">
        <v>150000</v>
      </c>
      <c r="AI186" s="57">
        <f t="shared" si="161"/>
        <v>10800000</v>
      </c>
      <c r="AJ186" s="57"/>
      <c r="AK186" s="57">
        <f>18*2*AK183</f>
        <v>72</v>
      </c>
      <c r="AL186" s="57" t="s">
        <v>93</v>
      </c>
      <c r="AM186" s="57">
        <v>150000</v>
      </c>
      <c r="AN186" s="57">
        <f t="shared" si="162"/>
        <v>10800000</v>
      </c>
      <c r="AO186" s="57"/>
      <c r="AP186" s="57">
        <f>18*2*AP183</f>
        <v>72</v>
      </c>
      <c r="AQ186" s="57" t="s">
        <v>93</v>
      </c>
      <c r="AR186" s="57">
        <v>150000</v>
      </c>
      <c r="AS186" s="57">
        <f t="shared" si="163"/>
        <v>10800000</v>
      </c>
      <c r="AT186" s="57"/>
      <c r="AU186" s="57">
        <f>18*2*AU183</f>
        <v>72</v>
      </c>
      <c r="AV186" s="57" t="s">
        <v>93</v>
      </c>
      <c r="AW186" s="57">
        <v>150000</v>
      </c>
      <c r="AX186" s="57">
        <f t="shared" si="164"/>
        <v>10800000</v>
      </c>
      <c r="AY186" s="57"/>
      <c r="AZ186" s="57">
        <f>18*2*AZ183</f>
        <v>72</v>
      </c>
      <c r="BA186" s="57" t="s">
        <v>93</v>
      </c>
      <c r="BB186" s="57">
        <v>150000</v>
      </c>
      <c r="BC186" s="57">
        <f t="shared" si="165"/>
        <v>10800000</v>
      </c>
      <c r="BD186" s="57"/>
      <c r="BE186" s="57">
        <f>18*2*BE183</f>
        <v>36</v>
      </c>
      <c r="BF186" s="57" t="s">
        <v>93</v>
      </c>
      <c r="BG186" s="57">
        <v>150000</v>
      </c>
      <c r="BH186" s="57">
        <f t="shared" si="166"/>
        <v>5400000</v>
      </c>
      <c r="BI186" s="57"/>
      <c r="BJ186" s="57">
        <f>18*2*BJ183</f>
        <v>36</v>
      </c>
      <c r="BK186" s="57" t="s">
        <v>93</v>
      </c>
      <c r="BL186" s="57">
        <v>150000</v>
      </c>
      <c r="BM186" s="57">
        <f t="shared" si="167"/>
        <v>5400000</v>
      </c>
      <c r="BO186" s="67"/>
      <c r="BP186" s="67"/>
    </row>
    <row r="187" spans="1:84" ht="15" customHeight="1" x14ac:dyDescent="0.3">
      <c r="A187" s="57"/>
      <c r="B187" s="57"/>
      <c r="C187" s="57"/>
      <c r="D187" s="57" t="s">
        <v>82</v>
      </c>
      <c r="E187" s="57" t="s">
        <v>22</v>
      </c>
      <c r="F187" s="57"/>
      <c r="G187" s="57">
        <f>G183</f>
        <v>1</v>
      </c>
      <c r="H187" s="57" t="s">
        <v>94</v>
      </c>
      <c r="I187" s="57">
        <v>0</v>
      </c>
      <c r="J187" s="57">
        <f t="shared" si="156"/>
        <v>0</v>
      </c>
      <c r="K187" s="57"/>
      <c r="L187" s="57">
        <f>L183</f>
        <v>1</v>
      </c>
      <c r="M187" s="57" t="s">
        <v>94</v>
      </c>
      <c r="N187" s="57">
        <v>0</v>
      </c>
      <c r="O187" s="57">
        <f t="shared" si="157"/>
        <v>0</v>
      </c>
      <c r="P187" s="57"/>
      <c r="Q187" s="57">
        <f>Q183</f>
        <v>2</v>
      </c>
      <c r="R187" s="57" t="s">
        <v>94</v>
      </c>
      <c r="S187" s="57">
        <v>0</v>
      </c>
      <c r="T187" s="57">
        <f t="shared" si="158"/>
        <v>0</v>
      </c>
      <c r="U187" s="57"/>
      <c r="V187" s="57">
        <f>V183</f>
        <v>2</v>
      </c>
      <c r="W187" s="57" t="s">
        <v>94</v>
      </c>
      <c r="X187" s="57">
        <v>0</v>
      </c>
      <c r="Y187" s="57">
        <f t="shared" si="159"/>
        <v>0</v>
      </c>
      <c r="Z187" s="57"/>
      <c r="AA187" s="57">
        <f>AA183</f>
        <v>2</v>
      </c>
      <c r="AB187" s="57" t="s">
        <v>94</v>
      </c>
      <c r="AC187" s="57">
        <v>0</v>
      </c>
      <c r="AD187" s="57">
        <f t="shared" si="160"/>
        <v>0</v>
      </c>
      <c r="AE187" s="57"/>
      <c r="AF187" s="57">
        <f>AF183</f>
        <v>2</v>
      </c>
      <c r="AG187" s="57" t="s">
        <v>94</v>
      </c>
      <c r="AH187" s="57">
        <v>0</v>
      </c>
      <c r="AI187" s="57">
        <f t="shared" si="161"/>
        <v>0</v>
      </c>
      <c r="AJ187" s="57"/>
      <c r="AK187" s="57">
        <f>AK183</f>
        <v>2</v>
      </c>
      <c r="AL187" s="57" t="s">
        <v>94</v>
      </c>
      <c r="AM187" s="57">
        <v>0</v>
      </c>
      <c r="AN187" s="57">
        <f t="shared" si="162"/>
        <v>0</v>
      </c>
      <c r="AO187" s="57"/>
      <c r="AP187" s="57">
        <f>AP183</f>
        <v>2</v>
      </c>
      <c r="AQ187" s="57" t="s">
        <v>94</v>
      </c>
      <c r="AR187" s="57">
        <v>0</v>
      </c>
      <c r="AS187" s="57">
        <f t="shared" si="163"/>
        <v>0</v>
      </c>
      <c r="AT187" s="57"/>
      <c r="AU187" s="57">
        <f>AU183</f>
        <v>2</v>
      </c>
      <c r="AV187" s="57" t="s">
        <v>94</v>
      </c>
      <c r="AW187" s="57">
        <v>0</v>
      </c>
      <c r="AX187" s="57">
        <f t="shared" si="164"/>
        <v>0</v>
      </c>
      <c r="AY187" s="57"/>
      <c r="AZ187" s="57">
        <f>AZ183</f>
        <v>2</v>
      </c>
      <c r="BA187" s="57" t="s">
        <v>94</v>
      </c>
      <c r="BB187" s="57">
        <v>0</v>
      </c>
      <c r="BC187" s="57">
        <f t="shared" si="165"/>
        <v>0</v>
      </c>
      <c r="BD187" s="57"/>
      <c r="BE187" s="57">
        <f>BE183</f>
        <v>1</v>
      </c>
      <c r="BF187" s="57" t="s">
        <v>94</v>
      </c>
      <c r="BG187" s="57">
        <v>0</v>
      </c>
      <c r="BH187" s="57">
        <f t="shared" si="166"/>
        <v>0</v>
      </c>
      <c r="BI187" s="57"/>
      <c r="BJ187" s="57">
        <f>BJ183</f>
        <v>1</v>
      </c>
      <c r="BK187" s="57" t="s">
        <v>94</v>
      </c>
      <c r="BL187" s="57">
        <v>0</v>
      </c>
      <c r="BM187" s="57">
        <f t="shared" si="167"/>
        <v>0</v>
      </c>
      <c r="BO187" s="67"/>
      <c r="BP187" s="67"/>
    </row>
    <row r="188" spans="1:84" ht="15" customHeight="1" x14ac:dyDescent="0.3">
      <c r="A188" s="57"/>
      <c r="B188" s="57"/>
      <c r="C188" s="57"/>
      <c r="D188" s="57" t="s">
        <v>82</v>
      </c>
      <c r="E188" s="57" t="s">
        <v>23</v>
      </c>
      <c r="F188" s="57"/>
      <c r="G188" s="57">
        <f>1*G183</f>
        <v>1</v>
      </c>
      <c r="H188" s="57" t="s">
        <v>95</v>
      </c>
      <c r="I188" s="57">
        <v>190000</v>
      </c>
      <c r="J188" s="57">
        <f t="shared" si="156"/>
        <v>190000</v>
      </c>
      <c r="K188" s="57"/>
      <c r="L188" s="57">
        <f>1*L183</f>
        <v>1</v>
      </c>
      <c r="M188" s="57" t="s">
        <v>95</v>
      </c>
      <c r="N188" s="57">
        <v>190000</v>
      </c>
      <c r="O188" s="57">
        <f t="shared" si="157"/>
        <v>190000</v>
      </c>
      <c r="P188" s="57"/>
      <c r="Q188" s="57">
        <f>1*Q183</f>
        <v>2</v>
      </c>
      <c r="R188" s="57" t="s">
        <v>95</v>
      </c>
      <c r="S188" s="57">
        <v>190000</v>
      </c>
      <c r="T188" s="57">
        <f t="shared" si="158"/>
        <v>380000</v>
      </c>
      <c r="U188" s="57"/>
      <c r="V188" s="57">
        <f>1*V183</f>
        <v>2</v>
      </c>
      <c r="W188" s="57" t="s">
        <v>95</v>
      </c>
      <c r="X188" s="57">
        <v>190000</v>
      </c>
      <c r="Y188" s="57">
        <f t="shared" si="159"/>
        <v>380000</v>
      </c>
      <c r="Z188" s="57"/>
      <c r="AA188" s="57">
        <f>1*AA183</f>
        <v>2</v>
      </c>
      <c r="AB188" s="57" t="s">
        <v>95</v>
      </c>
      <c r="AC188" s="57">
        <v>190000</v>
      </c>
      <c r="AD188" s="57">
        <f t="shared" si="160"/>
        <v>380000</v>
      </c>
      <c r="AE188" s="57"/>
      <c r="AF188" s="57">
        <f>1*AF183</f>
        <v>2</v>
      </c>
      <c r="AG188" s="57" t="s">
        <v>95</v>
      </c>
      <c r="AH188" s="57">
        <v>190000</v>
      </c>
      <c r="AI188" s="57">
        <f t="shared" si="161"/>
        <v>380000</v>
      </c>
      <c r="AJ188" s="57"/>
      <c r="AK188" s="57">
        <f>1*AK183</f>
        <v>2</v>
      </c>
      <c r="AL188" s="57" t="s">
        <v>95</v>
      </c>
      <c r="AM188" s="57">
        <v>190000</v>
      </c>
      <c r="AN188" s="57">
        <f t="shared" si="162"/>
        <v>380000</v>
      </c>
      <c r="AO188" s="57"/>
      <c r="AP188" s="57">
        <f>1*AP183</f>
        <v>2</v>
      </c>
      <c r="AQ188" s="57" t="s">
        <v>95</v>
      </c>
      <c r="AR188" s="57">
        <v>190000</v>
      </c>
      <c r="AS188" s="57">
        <f t="shared" si="163"/>
        <v>380000</v>
      </c>
      <c r="AT188" s="57"/>
      <c r="AU188" s="57">
        <f>1*AU183</f>
        <v>2</v>
      </c>
      <c r="AV188" s="57" t="s">
        <v>95</v>
      </c>
      <c r="AW188" s="57">
        <v>190000</v>
      </c>
      <c r="AX188" s="57">
        <f t="shared" si="164"/>
        <v>380000</v>
      </c>
      <c r="AY188" s="57"/>
      <c r="AZ188" s="57">
        <f>1*AZ183</f>
        <v>2</v>
      </c>
      <c r="BA188" s="57" t="s">
        <v>95</v>
      </c>
      <c r="BB188" s="57">
        <v>190000</v>
      </c>
      <c r="BC188" s="57">
        <f t="shared" si="165"/>
        <v>380000</v>
      </c>
      <c r="BD188" s="57"/>
      <c r="BE188" s="57">
        <f>1*BE183</f>
        <v>1</v>
      </c>
      <c r="BF188" s="57" t="s">
        <v>95</v>
      </c>
      <c r="BG188" s="57">
        <v>190000</v>
      </c>
      <c r="BH188" s="57">
        <f t="shared" si="166"/>
        <v>190000</v>
      </c>
      <c r="BI188" s="57"/>
      <c r="BJ188" s="57">
        <f>1*BJ183</f>
        <v>1</v>
      </c>
      <c r="BK188" s="57" t="s">
        <v>95</v>
      </c>
      <c r="BL188" s="57">
        <v>190000</v>
      </c>
      <c r="BM188" s="57">
        <f t="shared" si="167"/>
        <v>190000</v>
      </c>
      <c r="BO188" s="67"/>
      <c r="BP188" s="67"/>
    </row>
    <row r="189" spans="1:84" ht="15" customHeight="1" x14ac:dyDescent="0.3">
      <c r="A189" s="57"/>
      <c r="B189" s="57"/>
      <c r="C189" s="57"/>
      <c r="D189" s="57" t="s">
        <v>82</v>
      </c>
      <c r="E189" s="57" t="s">
        <v>24</v>
      </c>
      <c r="F189" s="57"/>
      <c r="G189" s="57">
        <f>2*2*G183</f>
        <v>4</v>
      </c>
      <c r="H189" s="57" t="s">
        <v>96</v>
      </c>
      <c r="I189" s="57">
        <v>200000</v>
      </c>
      <c r="J189" s="57">
        <f t="shared" si="156"/>
        <v>800000</v>
      </c>
      <c r="K189" s="57"/>
      <c r="L189" s="57">
        <f>2*2*L183</f>
        <v>4</v>
      </c>
      <c r="M189" s="57" t="s">
        <v>96</v>
      </c>
      <c r="N189" s="57">
        <v>200000</v>
      </c>
      <c r="O189" s="57">
        <f t="shared" si="157"/>
        <v>800000</v>
      </c>
      <c r="P189" s="57"/>
      <c r="Q189" s="57">
        <f>2*2*Q183</f>
        <v>8</v>
      </c>
      <c r="R189" s="57" t="s">
        <v>96</v>
      </c>
      <c r="S189" s="57">
        <v>200000</v>
      </c>
      <c r="T189" s="57">
        <f t="shared" si="158"/>
        <v>1600000</v>
      </c>
      <c r="U189" s="57"/>
      <c r="V189" s="57">
        <f>2*2*V183</f>
        <v>8</v>
      </c>
      <c r="W189" s="57" t="s">
        <v>96</v>
      </c>
      <c r="X189" s="57">
        <v>200000</v>
      </c>
      <c r="Y189" s="57">
        <f t="shared" si="159"/>
        <v>1600000</v>
      </c>
      <c r="Z189" s="57"/>
      <c r="AA189" s="57">
        <f>2*2*AA183</f>
        <v>8</v>
      </c>
      <c r="AB189" s="57" t="s">
        <v>96</v>
      </c>
      <c r="AC189" s="57">
        <v>200000</v>
      </c>
      <c r="AD189" s="57">
        <f t="shared" si="160"/>
        <v>1600000</v>
      </c>
      <c r="AE189" s="57"/>
      <c r="AF189" s="57">
        <f>2*2*AF183</f>
        <v>8</v>
      </c>
      <c r="AG189" s="57" t="s">
        <v>96</v>
      </c>
      <c r="AH189" s="57">
        <v>200000</v>
      </c>
      <c r="AI189" s="57">
        <f t="shared" si="161"/>
        <v>1600000</v>
      </c>
      <c r="AJ189" s="57"/>
      <c r="AK189" s="57">
        <f>2*2*AK183</f>
        <v>8</v>
      </c>
      <c r="AL189" s="57" t="s">
        <v>96</v>
      </c>
      <c r="AM189" s="57">
        <v>200000</v>
      </c>
      <c r="AN189" s="57">
        <f t="shared" si="162"/>
        <v>1600000</v>
      </c>
      <c r="AO189" s="57"/>
      <c r="AP189" s="57">
        <f>2*2*AP183</f>
        <v>8</v>
      </c>
      <c r="AQ189" s="57" t="s">
        <v>96</v>
      </c>
      <c r="AR189" s="57">
        <v>200000</v>
      </c>
      <c r="AS189" s="57">
        <f t="shared" si="163"/>
        <v>1600000</v>
      </c>
      <c r="AT189" s="57"/>
      <c r="AU189" s="57">
        <f>2*2*AU183</f>
        <v>8</v>
      </c>
      <c r="AV189" s="57" t="s">
        <v>96</v>
      </c>
      <c r="AW189" s="57">
        <v>200000</v>
      </c>
      <c r="AX189" s="57">
        <f t="shared" si="164"/>
        <v>1600000</v>
      </c>
      <c r="AY189" s="57"/>
      <c r="AZ189" s="57">
        <f>2*2*AZ183</f>
        <v>8</v>
      </c>
      <c r="BA189" s="57" t="s">
        <v>96</v>
      </c>
      <c r="BB189" s="57">
        <v>200000</v>
      </c>
      <c r="BC189" s="57">
        <f t="shared" si="165"/>
        <v>1600000</v>
      </c>
      <c r="BD189" s="57"/>
      <c r="BE189" s="57">
        <f>2*2*BE183</f>
        <v>4</v>
      </c>
      <c r="BF189" s="57" t="s">
        <v>96</v>
      </c>
      <c r="BG189" s="57">
        <v>200000</v>
      </c>
      <c r="BH189" s="57">
        <f t="shared" si="166"/>
        <v>800000</v>
      </c>
      <c r="BI189" s="57"/>
      <c r="BJ189" s="57">
        <f>2*2*BJ183</f>
        <v>4</v>
      </c>
      <c r="BK189" s="57" t="s">
        <v>96</v>
      </c>
      <c r="BL189" s="57">
        <v>200000</v>
      </c>
      <c r="BM189" s="57">
        <f t="shared" si="167"/>
        <v>800000</v>
      </c>
      <c r="BO189" s="67"/>
      <c r="BP189" s="67"/>
    </row>
    <row r="190" spans="1:84" ht="15" customHeight="1" x14ac:dyDescent="0.3">
      <c r="A190" s="57"/>
      <c r="B190" s="57"/>
      <c r="C190" s="57"/>
      <c r="D190" s="57" t="s">
        <v>82</v>
      </c>
      <c r="E190" s="57" t="s">
        <v>25</v>
      </c>
      <c r="F190" s="57"/>
      <c r="G190" s="57">
        <f>1*F183</f>
        <v>25</v>
      </c>
      <c r="H190" s="57" t="s">
        <v>95</v>
      </c>
      <c r="I190" s="57">
        <v>7500</v>
      </c>
      <c r="J190" s="57">
        <f t="shared" si="156"/>
        <v>187500</v>
      </c>
      <c r="K190" s="57"/>
      <c r="L190" s="57">
        <f>1*K183</f>
        <v>25</v>
      </c>
      <c r="M190" s="57" t="s">
        <v>95</v>
      </c>
      <c r="N190" s="57">
        <v>7500</v>
      </c>
      <c r="O190" s="57">
        <f t="shared" si="157"/>
        <v>187500</v>
      </c>
      <c r="P190" s="57"/>
      <c r="Q190" s="57">
        <f>1*P183</f>
        <v>50</v>
      </c>
      <c r="R190" s="57" t="s">
        <v>95</v>
      </c>
      <c r="S190" s="57">
        <v>7500</v>
      </c>
      <c r="T190" s="57">
        <f t="shared" si="158"/>
        <v>375000</v>
      </c>
      <c r="U190" s="57"/>
      <c r="V190" s="57">
        <f>1*U183</f>
        <v>50</v>
      </c>
      <c r="W190" s="57" t="s">
        <v>95</v>
      </c>
      <c r="X190" s="57">
        <v>7500</v>
      </c>
      <c r="Y190" s="57">
        <f t="shared" si="159"/>
        <v>375000</v>
      </c>
      <c r="Z190" s="57"/>
      <c r="AA190" s="57">
        <f>1*Z183</f>
        <v>50</v>
      </c>
      <c r="AB190" s="57" t="s">
        <v>95</v>
      </c>
      <c r="AC190" s="57">
        <v>7500</v>
      </c>
      <c r="AD190" s="57">
        <f t="shared" si="160"/>
        <v>375000</v>
      </c>
      <c r="AE190" s="57"/>
      <c r="AF190" s="57">
        <f>1*AE183</f>
        <v>50</v>
      </c>
      <c r="AG190" s="57" t="s">
        <v>95</v>
      </c>
      <c r="AH190" s="57">
        <v>7500</v>
      </c>
      <c r="AI190" s="57">
        <f t="shared" si="161"/>
        <v>375000</v>
      </c>
      <c r="AJ190" s="57"/>
      <c r="AK190" s="57">
        <f>1*AJ183</f>
        <v>50</v>
      </c>
      <c r="AL190" s="57" t="s">
        <v>95</v>
      </c>
      <c r="AM190" s="57">
        <v>7500</v>
      </c>
      <c r="AN190" s="57">
        <f t="shared" si="162"/>
        <v>375000</v>
      </c>
      <c r="AO190" s="57"/>
      <c r="AP190" s="57">
        <f>1*AO183</f>
        <v>50</v>
      </c>
      <c r="AQ190" s="57" t="s">
        <v>95</v>
      </c>
      <c r="AR190" s="57">
        <v>7500</v>
      </c>
      <c r="AS190" s="57">
        <f t="shared" si="163"/>
        <v>375000</v>
      </c>
      <c r="AT190" s="57"/>
      <c r="AU190" s="57">
        <f>1*AT183</f>
        <v>50</v>
      </c>
      <c r="AV190" s="57" t="s">
        <v>95</v>
      </c>
      <c r="AW190" s="57">
        <v>7500</v>
      </c>
      <c r="AX190" s="57">
        <f t="shared" si="164"/>
        <v>375000</v>
      </c>
      <c r="AY190" s="57"/>
      <c r="AZ190" s="57">
        <f>1*AY183</f>
        <v>50</v>
      </c>
      <c r="BA190" s="57" t="s">
        <v>95</v>
      </c>
      <c r="BB190" s="57">
        <v>7500</v>
      </c>
      <c r="BC190" s="57">
        <f t="shared" si="165"/>
        <v>375000</v>
      </c>
      <c r="BD190" s="57"/>
      <c r="BE190" s="57">
        <f>1*BD183</f>
        <v>25</v>
      </c>
      <c r="BF190" s="57" t="s">
        <v>95</v>
      </c>
      <c r="BG190" s="57">
        <v>7500</v>
      </c>
      <c r="BH190" s="57">
        <f t="shared" si="166"/>
        <v>187500</v>
      </c>
      <c r="BI190" s="57"/>
      <c r="BJ190" s="57">
        <f>1*BI183</f>
        <v>25</v>
      </c>
      <c r="BK190" s="57" t="s">
        <v>95</v>
      </c>
      <c r="BL190" s="57">
        <v>7500</v>
      </c>
      <c r="BM190" s="57">
        <f t="shared" si="167"/>
        <v>187500</v>
      </c>
      <c r="BO190" s="67"/>
      <c r="BP190" s="67"/>
    </row>
    <row r="191" spans="1:84" ht="15" customHeight="1" x14ac:dyDescent="0.3">
      <c r="A191" s="57"/>
      <c r="B191" s="57"/>
      <c r="C191" s="57"/>
      <c r="D191" s="57" t="s">
        <v>97</v>
      </c>
      <c r="E191" s="57" t="s">
        <v>26</v>
      </c>
      <c r="F191" s="57"/>
      <c r="G191" s="57">
        <v>0</v>
      </c>
      <c r="H191" s="57" t="s">
        <v>82</v>
      </c>
      <c r="I191" s="57">
        <v>0</v>
      </c>
      <c r="J191" s="57">
        <f>SUM(J192:J195)</f>
        <v>4600000</v>
      </c>
      <c r="K191" s="57"/>
      <c r="L191" s="57">
        <v>0</v>
      </c>
      <c r="M191" s="57" t="s">
        <v>82</v>
      </c>
      <c r="N191" s="57">
        <v>0</v>
      </c>
      <c r="O191" s="57">
        <f>SUM(O192:O195)</f>
        <v>4600000</v>
      </c>
      <c r="P191" s="57"/>
      <c r="Q191" s="57">
        <v>0</v>
      </c>
      <c r="R191" s="57" t="s">
        <v>82</v>
      </c>
      <c r="S191" s="57">
        <v>0</v>
      </c>
      <c r="T191" s="57">
        <f>SUM(T192:T195)</f>
        <v>9200000</v>
      </c>
      <c r="U191" s="57"/>
      <c r="V191" s="57">
        <v>0</v>
      </c>
      <c r="W191" s="57" t="s">
        <v>82</v>
      </c>
      <c r="X191" s="57">
        <v>0</v>
      </c>
      <c r="Y191" s="57">
        <f>SUM(Y192:Y195)</f>
        <v>9200000</v>
      </c>
      <c r="Z191" s="57"/>
      <c r="AA191" s="57">
        <v>0</v>
      </c>
      <c r="AB191" s="57" t="s">
        <v>82</v>
      </c>
      <c r="AC191" s="57">
        <v>0</v>
      </c>
      <c r="AD191" s="57">
        <f>SUM(AD192:AD195)</f>
        <v>9200000</v>
      </c>
      <c r="AE191" s="57"/>
      <c r="AF191" s="57">
        <v>0</v>
      </c>
      <c r="AG191" s="57" t="s">
        <v>82</v>
      </c>
      <c r="AH191" s="57">
        <v>0</v>
      </c>
      <c r="AI191" s="57">
        <f>SUM(AI192:AI195)</f>
        <v>9200000</v>
      </c>
      <c r="AJ191" s="57"/>
      <c r="AK191" s="57">
        <v>0</v>
      </c>
      <c r="AL191" s="57" t="s">
        <v>82</v>
      </c>
      <c r="AM191" s="57">
        <v>0</v>
      </c>
      <c r="AN191" s="57">
        <f>SUM(AN192:AN195)</f>
        <v>9200000</v>
      </c>
      <c r="AO191" s="57"/>
      <c r="AP191" s="57">
        <v>0</v>
      </c>
      <c r="AQ191" s="57" t="s">
        <v>82</v>
      </c>
      <c r="AR191" s="57">
        <v>0</v>
      </c>
      <c r="AS191" s="57">
        <f>SUM(AS192:AS195)</f>
        <v>9200000</v>
      </c>
      <c r="AT191" s="57"/>
      <c r="AU191" s="57">
        <v>0</v>
      </c>
      <c r="AV191" s="57" t="s">
        <v>82</v>
      </c>
      <c r="AW191" s="57">
        <v>0</v>
      </c>
      <c r="AX191" s="57">
        <f>SUM(AX192:AX195)</f>
        <v>9200000</v>
      </c>
      <c r="AY191" s="57"/>
      <c r="AZ191" s="57">
        <v>0</v>
      </c>
      <c r="BA191" s="57" t="s">
        <v>82</v>
      </c>
      <c r="BB191" s="57">
        <v>0</v>
      </c>
      <c r="BC191" s="57">
        <f>SUM(BC192:BC195)</f>
        <v>9200000</v>
      </c>
      <c r="BD191" s="57"/>
      <c r="BE191" s="57">
        <v>0</v>
      </c>
      <c r="BF191" s="57" t="s">
        <v>82</v>
      </c>
      <c r="BG191" s="57">
        <v>0</v>
      </c>
      <c r="BH191" s="57">
        <f>SUM(BH192:BH195)</f>
        <v>4600000</v>
      </c>
      <c r="BI191" s="57"/>
      <c r="BJ191" s="57">
        <v>0</v>
      </c>
      <c r="BK191" s="57" t="s">
        <v>82</v>
      </c>
      <c r="BL191" s="57">
        <v>0</v>
      </c>
      <c r="BM191" s="57">
        <f>SUM(BM192:BM195)</f>
        <v>4600000</v>
      </c>
      <c r="BO191" s="67"/>
      <c r="BP191" s="67"/>
    </row>
    <row r="192" spans="1:84" ht="15" customHeight="1" x14ac:dyDescent="0.3">
      <c r="A192" s="57"/>
      <c r="B192" s="57"/>
      <c r="C192" s="57"/>
      <c r="D192" s="57" t="s">
        <v>82</v>
      </c>
      <c r="E192" s="58" t="s">
        <v>28</v>
      </c>
      <c r="F192" s="57"/>
      <c r="G192" s="57">
        <f>F183</f>
        <v>25</v>
      </c>
      <c r="H192" s="57" t="s">
        <v>95</v>
      </c>
      <c r="I192" s="57">
        <f>20000+70000</f>
        <v>90000</v>
      </c>
      <c r="J192" s="57">
        <f>G192*I192</f>
        <v>2250000</v>
      </c>
      <c r="K192" s="57"/>
      <c r="L192" s="57">
        <f>K183</f>
        <v>25</v>
      </c>
      <c r="M192" s="57" t="s">
        <v>95</v>
      </c>
      <c r="N192" s="57">
        <f>20000+70000</f>
        <v>90000</v>
      </c>
      <c r="O192" s="57">
        <f>L192*N192</f>
        <v>2250000</v>
      </c>
      <c r="P192" s="57"/>
      <c r="Q192" s="57">
        <f>P183</f>
        <v>50</v>
      </c>
      <c r="R192" s="57" t="s">
        <v>95</v>
      </c>
      <c r="S192" s="57">
        <f>20000+70000</f>
        <v>90000</v>
      </c>
      <c r="T192" s="57">
        <f>Q192*S192</f>
        <v>4500000</v>
      </c>
      <c r="U192" s="57"/>
      <c r="V192" s="57">
        <f>U183</f>
        <v>50</v>
      </c>
      <c r="W192" s="57" t="s">
        <v>95</v>
      </c>
      <c r="X192" s="57">
        <f>20000+70000</f>
        <v>90000</v>
      </c>
      <c r="Y192" s="57">
        <f>V192*X192</f>
        <v>4500000</v>
      </c>
      <c r="Z192" s="57"/>
      <c r="AA192" s="57">
        <f>Z183</f>
        <v>50</v>
      </c>
      <c r="AB192" s="57" t="s">
        <v>95</v>
      </c>
      <c r="AC192" s="57">
        <f>20000+70000</f>
        <v>90000</v>
      </c>
      <c r="AD192" s="57">
        <f>AA192*AC192</f>
        <v>4500000</v>
      </c>
      <c r="AE192" s="57"/>
      <c r="AF192" s="57">
        <f>AE183</f>
        <v>50</v>
      </c>
      <c r="AG192" s="57" t="s">
        <v>95</v>
      </c>
      <c r="AH192" s="57">
        <f>20000+70000</f>
        <v>90000</v>
      </c>
      <c r="AI192" s="57">
        <f>AF192*AH192</f>
        <v>4500000</v>
      </c>
      <c r="AJ192" s="57"/>
      <c r="AK192" s="57">
        <f>AJ183</f>
        <v>50</v>
      </c>
      <c r="AL192" s="57" t="s">
        <v>95</v>
      </c>
      <c r="AM192" s="57">
        <f>20000+70000</f>
        <v>90000</v>
      </c>
      <c r="AN192" s="57">
        <f>AK192*AM192</f>
        <v>4500000</v>
      </c>
      <c r="AO192" s="57"/>
      <c r="AP192" s="57">
        <f>AO183</f>
        <v>50</v>
      </c>
      <c r="AQ192" s="57" t="s">
        <v>95</v>
      </c>
      <c r="AR192" s="57">
        <f>20000+70000</f>
        <v>90000</v>
      </c>
      <c r="AS192" s="57">
        <f>AP192*AR192</f>
        <v>4500000</v>
      </c>
      <c r="AT192" s="57"/>
      <c r="AU192" s="57">
        <f>AT183</f>
        <v>50</v>
      </c>
      <c r="AV192" s="57" t="s">
        <v>95</v>
      </c>
      <c r="AW192" s="57">
        <f>20000+70000</f>
        <v>90000</v>
      </c>
      <c r="AX192" s="57">
        <f>AU192*AW192</f>
        <v>4500000</v>
      </c>
      <c r="AY192" s="57"/>
      <c r="AZ192" s="57">
        <f>AY183</f>
        <v>50</v>
      </c>
      <c r="BA192" s="57" t="s">
        <v>95</v>
      </c>
      <c r="BB192" s="57">
        <f>20000+70000</f>
        <v>90000</v>
      </c>
      <c r="BC192" s="57">
        <f>AZ192*BB192</f>
        <v>4500000</v>
      </c>
      <c r="BD192" s="57"/>
      <c r="BE192" s="57">
        <f>BD183</f>
        <v>25</v>
      </c>
      <c r="BF192" s="57" t="s">
        <v>95</v>
      </c>
      <c r="BG192" s="57">
        <f>20000+70000</f>
        <v>90000</v>
      </c>
      <c r="BH192" s="57">
        <f>BE192*BG192</f>
        <v>2250000</v>
      </c>
      <c r="BI192" s="57"/>
      <c r="BJ192" s="57">
        <f>BI183</f>
        <v>25</v>
      </c>
      <c r="BK192" s="57" t="s">
        <v>95</v>
      </c>
      <c r="BL192" s="57">
        <f>20000+70000</f>
        <v>90000</v>
      </c>
      <c r="BM192" s="57">
        <f>BJ192*BL192</f>
        <v>2250000</v>
      </c>
      <c r="BO192" s="67"/>
      <c r="BP192" s="67"/>
    </row>
    <row r="193" spans="1:84" ht="15" customHeight="1" x14ac:dyDescent="0.3">
      <c r="A193" s="57"/>
      <c r="B193" s="57"/>
      <c r="C193" s="57"/>
      <c r="D193" s="57" t="s">
        <v>82</v>
      </c>
      <c r="E193" s="57" t="s">
        <v>29</v>
      </c>
      <c r="F193" s="57"/>
      <c r="G193" s="57">
        <f>F183</f>
        <v>25</v>
      </c>
      <c r="H193" s="57" t="s">
        <v>98</v>
      </c>
      <c r="I193" s="57">
        <v>50000</v>
      </c>
      <c r="J193" s="57">
        <f>G193*I193</f>
        <v>1250000</v>
      </c>
      <c r="K193" s="57"/>
      <c r="L193" s="57">
        <f>K183</f>
        <v>25</v>
      </c>
      <c r="M193" s="57" t="s">
        <v>98</v>
      </c>
      <c r="N193" s="57">
        <v>50000</v>
      </c>
      <c r="O193" s="57">
        <f>L193*N193</f>
        <v>1250000</v>
      </c>
      <c r="P193" s="57"/>
      <c r="Q193" s="57">
        <f>P183</f>
        <v>50</v>
      </c>
      <c r="R193" s="57" t="s">
        <v>98</v>
      </c>
      <c r="S193" s="57">
        <v>50000</v>
      </c>
      <c r="T193" s="57">
        <f>Q193*S193</f>
        <v>2500000</v>
      </c>
      <c r="U193" s="57"/>
      <c r="V193" s="57">
        <f>U183</f>
        <v>50</v>
      </c>
      <c r="W193" s="57" t="s">
        <v>98</v>
      </c>
      <c r="X193" s="57">
        <v>50000</v>
      </c>
      <c r="Y193" s="57">
        <f>V193*X193</f>
        <v>2500000</v>
      </c>
      <c r="Z193" s="57"/>
      <c r="AA193" s="57">
        <f>Z183</f>
        <v>50</v>
      </c>
      <c r="AB193" s="57" t="s">
        <v>98</v>
      </c>
      <c r="AC193" s="57">
        <v>50000</v>
      </c>
      <c r="AD193" s="57">
        <f>AA193*AC193</f>
        <v>2500000</v>
      </c>
      <c r="AE193" s="57"/>
      <c r="AF193" s="57">
        <f>AE183</f>
        <v>50</v>
      </c>
      <c r="AG193" s="57" t="s">
        <v>98</v>
      </c>
      <c r="AH193" s="57">
        <v>50000</v>
      </c>
      <c r="AI193" s="57">
        <f>AF193*AH193</f>
        <v>2500000</v>
      </c>
      <c r="AJ193" s="57"/>
      <c r="AK193" s="57">
        <f>AJ183</f>
        <v>50</v>
      </c>
      <c r="AL193" s="57" t="s">
        <v>98</v>
      </c>
      <c r="AM193" s="57">
        <v>50000</v>
      </c>
      <c r="AN193" s="57">
        <f>AK193*AM193</f>
        <v>2500000</v>
      </c>
      <c r="AO193" s="57"/>
      <c r="AP193" s="57">
        <f>AO183</f>
        <v>50</v>
      </c>
      <c r="AQ193" s="57" t="s">
        <v>98</v>
      </c>
      <c r="AR193" s="57">
        <v>50000</v>
      </c>
      <c r="AS193" s="57">
        <f>AP193*AR193</f>
        <v>2500000</v>
      </c>
      <c r="AT193" s="57"/>
      <c r="AU193" s="57">
        <f>AT183</f>
        <v>50</v>
      </c>
      <c r="AV193" s="57" t="s">
        <v>98</v>
      </c>
      <c r="AW193" s="57">
        <v>50000</v>
      </c>
      <c r="AX193" s="57">
        <f>AU193*AW193</f>
        <v>2500000</v>
      </c>
      <c r="AY193" s="57"/>
      <c r="AZ193" s="57">
        <f>AY183</f>
        <v>50</v>
      </c>
      <c r="BA193" s="57" t="s">
        <v>98</v>
      </c>
      <c r="BB193" s="57">
        <v>50000</v>
      </c>
      <c r="BC193" s="57">
        <f>AZ193*BB193</f>
        <v>2500000</v>
      </c>
      <c r="BD193" s="57"/>
      <c r="BE193" s="57">
        <f>BD183</f>
        <v>25</v>
      </c>
      <c r="BF193" s="57" t="s">
        <v>98</v>
      </c>
      <c r="BG193" s="57">
        <v>50000</v>
      </c>
      <c r="BH193" s="57">
        <f>BE193*BG193</f>
        <v>1250000</v>
      </c>
      <c r="BI193" s="57"/>
      <c r="BJ193" s="57">
        <f>BI183</f>
        <v>25</v>
      </c>
      <c r="BK193" s="57" t="s">
        <v>98</v>
      </c>
      <c r="BL193" s="57">
        <v>50000</v>
      </c>
      <c r="BM193" s="57">
        <f>BJ193*BL193</f>
        <v>1250000</v>
      </c>
      <c r="BO193" s="67"/>
      <c r="BP193" s="67"/>
    </row>
    <row r="194" spans="1:84" ht="15" customHeight="1" x14ac:dyDescent="0.3">
      <c r="A194" s="57"/>
      <c r="B194" s="57"/>
      <c r="C194" s="57"/>
      <c r="D194" s="57" t="s">
        <v>82</v>
      </c>
      <c r="E194" s="57" t="s">
        <v>30</v>
      </c>
      <c r="F194" s="57"/>
      <c r="G194" s="57">
        <f>F183</f>
        <v>25</v>
      </c>
      <c r="H194" s="57" t="s">
        <v>95</v>
      </c>
      <c r="I194" s="57">
        <v>20000</v>
      </c>
      <c r="J194" s="57">
        <f>G194*I194</f>
        <v>500000</v>
      </c>
      <c r="K194" s="57"/>
      <c r="L194" s="57">
        <f>K183</f>
        <v>25</v>
      </c>
      <c r="M194" s="57" t="s">
        <v>95</v>
      </c>
      <c r="N194" s="57">
        <v>20000</v>
      </c>
      <c r="O194" s="57">
        <f>L194*N194</f>
        <v>500000</v>
      </c>
      <c r="P194" s="57"/>
      <c r="Q194" s="57">
        <f>P183</f>
        <v>50</v>
      </c>
      <c r="R194" s="57" t="s">
        <v>95</v>
      </c>
      <c r="S194" s="57">
        <v>20000</v>
      </c>
      <c r="T194" s="57">
        <f>Q194*S194</f>
        <v>1000000</v>
      </c>
      <c r="U194" s="57"/>
      <c r="V194" s="57">
        <f>U183</f>
        <v>50</v>
      </c>
      <c r="W194" s="57" t="s">
        <v>95</v>
      </c>
      <c r="X194" s="57">
        <v>20000</v>
      </c>
      <c r="Y194" s="57">
        <f>V194*X194</f>
        <v>1000000</v>
      </c>
      <c r="Z194" s="57"/>
      <c r="AA194" s="57">
        <f>Z183</f>
        <v>50</v>
      </c>
      <c r="AB194" s="57" t="s">
        <v>95</v>
      </c>
      <c r="AC194" s="57">
        <v>20000</v>
      </c>
      <c r="AD194" s="57">
        <f>AA194*AC194</f>
        <v>1000000</v>
      </c>
      <c r="AE194" s="57"/>
      <c r="AF194" s="57">
        <f>AE183</f>
        <v>50</v>
      </c>
      <c r="AG194" s="57" t="s">
        <v>95</v>
      </c>
      <c r="AH194" s="57">
        <v>20000</v>
      </c>
      <c r="AI194" s="57">
        <f>AF194*AH194</f>
        <v>1000000</v>
      </c>
      <c r="AJ194" s="57"/>
      <c r="AK194" s="57">
        <f>AJ183</f>
        <v>50</v>
      </c>
      <c r="AL194" s="57" t="s">
        <v>95</v>
      </c>
      <c r="AM194" s="57">
        <v>20000</v>
      </c>
      <c r="AN194" s="57">
        <f>AK194*AM194</f>
        <v>1000000</v>
      </c>
      <c r="AO194" s="57"/>
      <c r="AP194" s="57">
        <f>AO183</f>
        <v>50</v>
      </c>
      <c r="AQ194" s="57" t="s">
        <v>95</v>
      </c>
      <c r="AR194" s="57">
        <v>20000</v>
      </c>
      <c r="AS194" s="57">
        <f>AP194*AR194</f>
        <v>1000000</v>
      </c>
      <c r="AT194" s="57"/>
      <c r="AU194" s="57">
        <f>AT183</f>
        <v>50</v>
      </c>
      <c r="AV194" s="57" t="s">
        <v>95</v>
      </c>
      <c r="AW194" s="57">
        <v>20000</v>
      </c>
      <c r="AX194" s="57">
        <f>AU194*AW194</f>
        <v>1000000</v>
      </c>
      <c r="AY194" s="57"/>
      <c r="AZ194" s="57">
        <f>AY183</f>
        <v>50</v>
      </c>
      <c r="BA194" s="57" t="s">
        <v>95</v>
      </c>
      <c r="BB194" s="57">
        <v>20000</v>
      </c>
      <c r="BC194" s="57">
        <f>AZ194*BB194</f>
        <v>1000000</v>
      </c>
      <c r="BD194" s="57"/>
      <c r="BE194" s="57">
        <f>BD183</f>
        <v>25</v>
      </c>
      <c r="BF194" s="57" t="s">
        <v>95</v>
      </c>
      <c r="BG194" s="57">
        <v>20000</v>
      </c>
      <c r="BH194" s="57">
        <f>BE194*BG194</f>
        <v>500000</v>
      </c>
      <c r="BI194" s="57"/>
      <c r="BJ194" s="57">
        <f>BI183</f>
        <v>25</v>
      </c>
      <c r="BK194" s="57" t="s">
        <v>95</v>
      </c>
      <c r="BL194" s="57">
        <v>20000</v>
      </c>
      <c r="BM194" s="57">
        <f>BJ194*BL194</f>
        <v>500000</v>
      </c>
      <c r="BO194" s="67"/>
      <c r="BP194" s="67"/>
    </row>
    <row r="195" spans="1:84" ht="15" customHeight="1" x14ac:dyDescent="0.3">
      <c r="A195" s="57"/>
      <c r="B195" s="57"/>
      <c r="C195" s="57"/>
      <c r="D195" s="57" t="s">
        <v>82</v>
      </c>
      <c r="E195" s="57" t="s">
        <v>31</v>
      </c>
      <c r="F195" s="57"/>
      <c r="G195" s="57">
        <f>G183</f>
        <v>1</v>
      </c>
      <c r="H195" s="57" t="s">
        <v>94</v>
      </c>
      <c r="I195" s="57">
        <v>600000</v>
      </c>
      <c r="J195" s="57">
        <f>G195*I195</f>
        <v>600000</v>
      </c>
      <c r="K195" s="57"/>
      <c r="L195" s="57">
        <f>L183</f>
        <v>1</v>
      </c>
      <c r="M195" s="57" t="s">
        <v>94</v>
      </c>
      <c r="N195" s="57">
        <v>600000</v>
      </c>
      <c r="O195" s="57">
        <f>L195*N195</f>
        <v>600000</v>
      </c>
      <c r="P195" s="57"/>
      <c r="Q195" s="57">
        <f>Q183</f>
        <v>2</v>
      </c>
      <c r="R195" s="57" t="s">
        <v>94</v>
      </c>
      <c r="S195" s="57">
        <v>600000</v>
      </c>
      <c r="T195" s="57">
        <f>Q195*S195</f>
        <v>1200000</v>
      </c>
      <c r="U195" s="57"/>
      <c r="V195" s="57">
        <f>V183</f>
        <v>2</v>
      </c>
      <c r="W195" s="57" t="s">
        <v>94</v>
      </c>
      <c r="X195" s="57">
        <v>600000</v>
      </c>
      <c r="Y195" s="57">
        <f>V195*X195</f>
        <v>1200000</v>
      </c>
      <c r="Z195" s="57"/>
      <c r="AA195" s="57">
        <f>AA183</f>
        <v>2</v>
      </c>
      <c r="AB195" s="57" t="s">
        <v>94</v>
      </c>
      <c r="AC195" s="57">
        <v>600000</v>
      </c>
      <c r="AD195" s="57">
        <f>AA195*AC195</f>
        <v>1200000</v>
      </c>
      <c r="AE195" s="57"/>
      <c r="AF195" s="57">
        <f>AF183</f>
        <v>2</v>
      </c>
      <c r="AG195" s="57" t="s">
        <v>94</v>
      </c>
      <c r="AH195" s="57">
        <v>600000</v>
      </c>
      <c r="AI195" s="57">
        <f>AF195*AH195</f>
        <v>1200000</v>
      </c>
      <c r="AJ195" s="57"/>
      <c r="AK195" s="57">
        <f>AK183</f>
        <v>2</v>
      </c>
      <c r="AL195" s="57" t="s">
        <v>94</v>
      </c>
      <c r="AM195" s="57">
        <v>600000</v>
      </c>
      <c r="AN195" s="57">
        <f>AK195*AM195</f>
        <v>1200000</v>
      </c>
      <c r="AO195" s="57"/>
      <c r="AP195" s="57">
        <f>AP183</f>
        <v>2</v>
      </c>
      <c r="AQ195" s="57" t="s">
        <v>94</v>
      </c>
      <c r="AR195" s="57">
        <v>600000</v>
      </c>
      <c r="AS195" s="57">
        <f>AP195*AR195</f>
        <v>1200000</v>
      </c>
      <c r="AT195" s="57"/>
      <c r="AU195" s="57">
        <f>AU183</f>
        <v>2</v>
      </c>
      <c r="AV195" s="57" t="s">
        <v>94</v>
      </c>
      <c r="AW195" s="57">
        <v>600000</v>
      </c>
      <c r="AX195" s="57">
        <f>AU195*AW195</f>
        <v>1200000</v>
      </c>
      <c r="AY195" s="57"/>
      <c r="AZ195" s="57">
        <f>AZ183</f>
        <v>2</v>
      </c>
      <c r="BA195" s="57" t="s">
        <v>94</v>
      </c>
      <c r="BB195" s="57">
        <v>600000</v>
      </c>
      <c r="BC195" s="57">
        <f>AZ195*BB195</f>
        <v>1200000</v>
      </c>
      <c r="BD195" s="57"/>
      <c r="BE195" s="57">
        <f>BE183</f>
        <v>1</v>
      </c>
      <c r="BF195" s="57" t="s">
        <v>94</v>
      </c>
      <c r="BG195" s="57">
        <v>600000</v>
      </c>
      <c r="BH195" s="57">
        <f>BE195*BG195</f>
        <v>600000</v>
      </c>
      <c r="BI195" s="57"/>
      <c r="BJ195" s="57">
        <f>BJ183</f>
        <v>1</v>
      </c>
      <c r="BK195" s="57" t="s">
        <v>94</v>
      </c>
      <c r="BL195" s="57">
        <v>600000</v>
      </c>
      <c r="BM195" s="57">
        <f>BJ195*BL195</f>
        <v>600000</v>
      </c>
      <c r="BO195" s="67"/>
      <c r="BP195" s="67"/>
    </row>
    <row r="196" spans="1:84" s="47" customFormat="1" ht="15" customHeight="1" x14ac:dyDescent="0.3">
      <c r="A196" s="56" t="s">
        <v>83</v>
      </c>
      <c r="B196" s="56" t="s">
        <v>83</v>
      </c>
      <c r="C196" s="56" t="s">
        <v>87</v>
      </c>
      <c r="D196" s="56" t="s">
        <v>113</v>
      </c>
      <c r="E196" s="56" t="s">
        <v>45</v>
      </c>
      <c r="F196" s="56">
        <f>G196*25</f>
        <v>25</v>
      </c>
      <c r="G196" s="56">
        <v>1</v>
      </c>
      <c r="H196" s="56" t="s">
        <v>91</v>
      </c>
      <c r="I196" s="56">
        <v>0</v>
      </c>
      <c r="J196" s="56">
        <f>J197+J204</f>
        <v>16077500</v>
      </c>
      <c r="K196" s="56">
        <f>L196*25</f>
        <v>25</v>
      </c>
      <c r="L196" s="56">
        <v>1</v>
      </c>
      <c r="M196" s="56" t="s">
        <v>91</v>
      </c>
      <c r="N196" s="56">
        <v>0</v>
      </c>
      <c r="O196" s="56">
        <f>O197+O204</f>
        <v>16077500</v>
      </c>
      <c r="P196" s="56">
        <f>Q196*25</f>
        <v>25</v>
      </c>
      <c r="Q196" s="56">
        <v>1</v>
      </c>
      <c r="R196" s="56" t="s">
        <v>91</v>
      </c>
      <c r="S196" s="56">
        <v>0</v>
      </c>
      <c r="T196" s="56">
        <f>T197+T204</f>
        <v>16077500</v>
      </c>
      <c r="U196" s="56">
        <f>V196*25</f>
        <v>25</v>
      </c>
      <c r="V196" s="56">
        <v>1</v>
      </c>
      <c r="W196" s="56" t="s">
        <v>91</v>
      </c>
      <c r="X196" s="56">
        <v>0</v>
      </c>
      <c r="Y196" s="56">
        <f>Y197+Y204</f>
        <v>16077500</v>
      </c>
      <c r="Z196" s="56">
        <f>AA196*25</f>
        <v>25</v>
      </c>
      <c r="AA196" s="56">
        <v>1</v>
      </c>
      <c r="AB196" s="56" t="s">
        <v>91</v>
      </c>
      <c r="AC196" s="56">
        <v>0</v>
      </c>
      <c r="AD196" s="56">
        <f>AD197+AD204</f>
        <v>16077500</v>
      </c>
      <c r="AE196" s="56">
        <f>AF196*25</f>
        <v>25</v>
      </c>
      <c r="AF196" s="56">
        <v>1</v>
      </c>
      <c r="AG196" s="56" t="s">
        <v>91</v>
      </c>
      <c r="AH196" s="56">
        <v>0</v>
      </c>
      <c r="AI196" s="56">
        <f>AI197+AI204</f>
        <v>16077500</v>
      </c>
      <c r="AJ196" s="56">
        <f>AK196*25</f>
        <v>25</v>
      </c>
      <c r="AK196" s="56">
        <v>1</v>
      </c>
      <c r="AL196" s="56" t="s">
        <v>91</v>
      </c>
      <c r="AM196" s="56">
        <v>0</v>
      </c>
      <c r="AN196" s="56">
        <f>AN197+AN204</f>
        <v>16077500</v>
      </c>
      <c r="AO196" s="56">
        <f>AP196*25</f>
        <v>25</v>
      </c>
      <c r="AP196" s="56">
        <v>1</v>
      </c>
      <c r="AQ196" s="56" t="s">
        <v>91</v>
      </c>
      <c r="AR196" s="56">
        <v>0</v>
      </c>
      <c r="AS196" s="56">
        <f>AS197+AS204</f>
        <v>16077500</v>
      </c>
      <c r="AT196" s="56">
        <f>AU196*25</f>
        <v>25</v>
      </c>
      <c r="AU196" s="56">
        <v>1</v>
      </c>
      <c r="AV196" s="56" t="s">
        <v>91</v>
      </c>
      <c r="AW196" s="56">
        <v>0</v>
      </c>
      <c r="AX196" s="56">
        <f>AX197+AX204</f>
        <v>16077500</v>
      </c>
      <c r="AY196" s="56">
        <f>AZ196*25</f>
        <v>25</v>
      </c>
      <c r="AZ196" s="56">
        <v>1</v>
      </c>
      <c r="BA196" s="56" t="s">
        <v>91</v>
      </c>
      <c r="BB196" s="56">
        <v>0</v>
      </c>
      <c r="BC196" s="56">
        <f>BC197+BC204</f>
        <v>16077500</v>
      </c>
      <c r="BD196" s="56">
        <f>BE196*25</f>
        <v>25</v>
      </c>
      <c r="BE196" s="56">
        <v>1</v>
      </c>
      <c r="BF196" s="56" t="s">
        <v>91</v>
      </c>
      <c r="BG196" s="56">
        <v>0</v>
      </c>
      <c r="BH196" s="56">
        <f>BH197+BH204</f>
        <v>16077500</v>
      </c>
      <c r="BI196" s="56">
        <f>BJ196*25</f>
        <v>25</v>
      </c>
      <c r="BJ196" s="56">
        <v>1</v>
      </c>
      <c r="BK196" s="56" t="s">
        <v>91</v>
      </c>
      <c r="BL196" s="56">
        <v>0</v>
      </c>
      <c r="BM196" s="56">
        <f>BM197+BM204</f>
        <v>16077500</v>
      </c>
      <c r="BN196" s="51"/>
      <c r="BO196" s="66"/>
      <c r="BP196" s="66"/>
      <c r="BQ196" s="50">
        <f>+F196+K196+P196+U196+Z196+AE196+AJ196+AO196+AT196+AY196+BD196+BI196</f>
        <v>300</v>
      </c>
      <c r="BR196" s="50">
        <f>+G196+L196+Q196+V196+AA196+AF196+AK196+AP196+AU196+AZ196+BE196+BJ196</f>
        <v>12</v>
      </c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</row>
    <row r="197" spans="1:84" ht="15" customHeight="1" x14ac:dyDescent="0.3">
      <c r="A197" s="57"/>
      <c r="B197" s="57"/>
      <c r="C197" s="57"/>
      <c r="D197" s="57" t="s">
        <v>92</v>
      </c>
      <c r="E197" s="57" t="s">
        <v>19</v>
      </c>
      <c r="F197" s="57"/>
      <c r="G197" s="57">
        <v>0</v>
      </c>
      <c r="H197" s="57" t="s">
        <v>82</v>
      </c>
      <c r="I197" s="57">
        <v>0</v>
      </c>
      <c r="J197" s="57">
        <f>SUM(J198:J203)</f>
        <v>9027500</v>
      </c>
      <c r="K197" s="57"/>
      <c r="L197" s="57">
        <v>0</v>
      </c>
      <c r="M197" s="57" t="s">
        <v>82</v>
      </c>
      <c r="N197" s="57">
        <v>0</v>
      </c>
      <c r="O197" s="57">
        <f>SUM(O198:O203)</f>
        <v>9027500</v>
      </c>
      <c r="P197" s="57"/>
      <c r="Q197" s="57">
        <v>0</v>
      </c>
      <c r="R197" s="57" t="s">
        <v>82</v>
      </c>
      <c r="S197" s="57">
        <v>0</v>
      </c>
      <c r="T197" s="57">
        <f>SUM(T198:T203)</f>
        <v>9027500</v>
      </c>
      <c r="U197" s="57"/>
      <c r="V197" s="57">
        <v>0</v>
      </c>
      <c r="W197" s="57" t="s">
        <v>82</v>
      </c>
      <c r="X197" s="57">
        <v>0</v>
      </c>
      <c r="Y197" s="57">
        <f>SUM(Y198:Y203)</f>
        <v>9027500</v>
      </c>
      <c r="Z197" s="57"/>
      <c r="AA197" s="57">
        <v>0</v>
      </c>
      <c r="AB197" s="57" t="s">
        <v>82</v>
      </c>
      <c r="AC197" s="57">
        <v>0</v>
      </c>
      <c r="AD197" s="57">
        <f>SUM(AD198:AD203)</f>
        <v>9027500</v>
      </c>
      <c r="AE197" s="57"/>
      <c r="AF197" s="57">
        <v>0</v>
      </c>
      <c r="AG197" s="57" t="s">
        <v>82</v>
      </c>
      <c r="AH197" s="57">
        <v>0</v>
      </c>
      <c r="AI197" s="57">
        <f>SUM(AI198:AI203)</f>
        <v>9027500</v>
      </c>
      <c r="AJ197" s="57"/>
      <c r="AK197" s="57">
        <v>0</v>
      </c>
      <c r="AL197" s="57" t="s">
        <v>82</v>
      </c>
      <c r="AM197" s="57">
        <v>0</v>
      </c>
      <c r="AN197" s="57">
        <f>SUM(AN198:AN203)</f>
        <v>9027500</v>
      </c>
      <c r="AO197" s="57"/>
      <c r="AP197" s="57">
        <v>0</v>
      </c>
      <c r="AQ197" s="57" t="s">
        <v>82</v>
      </c>
      <c r="AR197" s="57">
        <v>0</v>
      </c>
      <c r="AS197" s="57">
        <f>SUM(AS198:AS203)</f>
        <v>9027500</v>
      </c>
      <c r="AT197" s="57"/>
      <c r="AU197" s="57">
        <v>0</v>
      </c>
      <c r="AV197" s="57" t="s">
        <v>82</v>
      </c>
      <c r="AW197" s="57">
        <v>0</v>
      </c>
      <c r="AX197" s="57">
        <f>SUM(AX198:AX203)</f>
        <v>9027500</v>
      </c>
      <c r="AY197" s="57"/>
      <c r="AZ197" s="57">
        <v>0</v>
      </c>
      <c r="BA197" s="57" t="s">
        <v>82</v>
      </c>
      <c r="BB197" s="57">
        <v>0</v>
      </c>
      <c r="BC197" s="57">
        <f>SUM(BC198:BC203)</f>
        <v>9027500</v>
      </c>
      <c r="BD197" s="57"/>
      <c r="BE197" s="57">
        <v>0</v>
      </c>
      <c r="BF197" s="57" t="s">
        <v>82</v>
      </c>
      <c r="BG197" s="57">
        <v>0</v>
      </c>
      <c r="BH197" s="57">
        <f>SUM(BH198:BH203)</f>
        <v>9027500</v>
      </c>
      <c r="BI197" s="57"/>
      <c r="BJ197" s="57">
        <v>0</v>
      </c>
      <c r="BK197" s="57" t="s">
        <v>82</v>
      </c>
      <c r="BL197" s="57">
        <v>0</v>
      </c>
      <c r="BM197" s="57">
        <f>SUM(BM198:BM203)</f>
        <v>9027500</v>
      </c>
      <c r="BO197" s="67"/>
      <c r="BP197" s="67"/>
    </row>
    <row r="198" spans="1:84" ht="15" customHeight="1" x14ac:dyDescent="0.3">
      <c r="A198" s="57"/>
      <c r="B198" s="57"/>
      <c r="C198" s="57"/>
      <c r="D198" s="57" t="s">
        <v>82</v>
      </c>
      <c r="E198" s="57" t="s">
        <v>20</v>
      </c>
      <c r="F198" s="57"/>
      <c r="G198" s="57">
        <f>25*G196</f>
        <v>25</v>
      </c>
      <c r="H198" s="57" t="s">
        <v>93</v>
      </c>
      <c r="I198" s="57">
        <v>150000</v>
      </c>
      <c r="J198" s="57">
        <f t="shared" ref="J198:J203" si="168">G198*I198</f>
        <v>3750000</v>
      </c>
      <c r="K198" s="57"/>
      <c r="L198" s="57">
        <f>25*L196</f>
        <v>25</v>
      </c>
      <c r="M198" s="57" t="s">
        <v>93</v>
      </c>
      <c r="N198" s="57">
        <v>150000</v>
      </c>
      <c r="O198" s="57">
        <f t="shared" ref="O198:O203" si="169">L198*N198</f>
        <v>3750000</v>
      </c>
      <c r="P198" s="57"/>
      <c r="Q198" s="57">
        <f>25*Q196</f>
        <v>25</v>
      </c>
      <c r="R198" s="57" t="s">
        <v>93</v>
      </c>
      <c r="S198" s="57">
        <v>150000</v>
      </c>
      <c r="T198" s="57">
        <f t="shared" ref="T198:T203" si="170">Q198*S198</f>
        <v>3750000</v>
      </c>
      <c r="U198" s="57"/>
      <c r="V198" s="57">
        <f>25*V196</f>
        <v>25</v>
      </c>
      <c r="W198" s="57" t="s">
        <v>93</v>
      </c>
      <c r="X198" s="57">
        <v>150000</v>
      </c>
      <c r="Y198" s="57">
        <f t="shared" ref="Y198:Y203" si="171">V198*X198</f>
        <v>3750000</v>
      </c>
      <c r="Z198" s="57"/>
      <c r="AA198" s="57">
        <f>25*AA196</f>
        <v>25</v>
      </c>
      <c r="AB198" s="57" t="s">
        <v>93</v>
      </c>
      <c r="AC198" s="57">
        <v>150000</v>
      </c>
      <c r="AD198" s="57">
        <f t="shared" ref="AD198:AD203" si="172">AA198*AC198</f>
        <v>3750000</v>
      </c>
      <c r="AE198" s="57"/>
      <c r="AF198" s="57">
        <f>25*AF196</f>
        <v>25</v>
      </c>
      <c r="AG198" s="57" t="s">
        <v>93</v>
      </c>
      <c r="AH198" s="57">
        <v>150000</v>
      </c>
      <c r="AI198" s="57">
        <f t="shared" ref="AI198:AI203" si="173">AF198*AH198</f>
        <v>3750000</v>
      </c>
      <c r="AJ198" s="57"/>
      <c r="AK198" s="57">
        <f>25*AK196</f>
        <v>25</v>
      </c>
      <c r="AL198" s="57" t="s">
        <v>93</v>
      </c>
      <c r="AM198" s="57">
        <v>150000</v>
      </c>
      <c r="AN198" s="57">
        <f t="shared" ref="AN198:AN203" si="174">AK198*AM198</f>
        <v>3750000</v>
      </c>
      <c r="AO198" s="57"/>
      <c r="AP198" s="57">
        <f>25*AP196</f>
        <v>25</v>
      </c>
      <c r="AQ198" s="57" t="s">
        <v>93</v>
      </c>
      <c r="AR198" s="57">
        <v>150000</v>
      </c>
      <c r="AS198" s="57">
        <f t="shared" ref="AS198:AS203" si="175">AP198*AR198</f>
        <v>3750000</v>
      </c>
      <c r="AT198" s="57"/>
      <c r="AU198" s="57">
        <f>25*AU196</f>
        <v>25</v>
      </c>
      <c r="AV198" s="57" t="s">
        <v>93</v>
      </c>
      <c r="AW198" s="57">
        <v>150000</v>
      </c>
      <c r="AX198" s="57">
        <f t="shared" ref="AX198:AX203" si="176">AU198*AW198</f>
        <v>3750000</v>
      </c>
      <c r="AY198" s="57"/>
      <c r="AZ198" s="57">
        <f>25*AZ196</f>
        <v>25</v>
      </c>
      <c r="BA198" s="57" t="s">
        <v>93</v>
      </c>
      <c r="BB198" s="57">
        <v>150000</v>
      </c>
      <c r="BC198" s="57">
        <f t="shared" ref="BC198:BC203" si="177">AZ198*BB198</f>
        <v>3750000</v>
      </c>
      <c r="BD198" s="57"/>
      <c r="BE198" s="57">
        <f>25*BE196</f>
        <v>25</v>
      </c>
      <c r="BF198" s="57" t="s">
        <v>93</v>
      </c>
      <c r="BG198" s="57">
        <v>150000</v>
      </c>
      <c r="BH198" s="57">
        <f t="shared" ref="BH198:BH203" si="178">BE198*BG198</f>
        <v>3750000</v>
      </c>
      <c r="BI198" s="57"/>
      <c r="BJ198" s="57">
        <f>25*BJ196</f>
        <v>25</v>
      </c>
      <c r="BK198" s="57" t="s">
        <v>93</v>
      </c>
      <c r="BL198" s="57">
        <v>150000</v>
      </c>
      <c r="BM198" s="57">
        <f t="shared" ref="BM198:BM203" si="179">BJ198*BL198</f>
        <v>3750000</v>
      </c>
      <c r="BO198" s="67"/>
      <c r="BP198" s="67"/>
    </row>
    <row r="199" spans="1:84" ht="15" customHeight="1" x14ac:dyDescent="0.3">
      <c r="A199" s="57"/>
      <c r="B199" s="57"/>
      <c r="C199" s="57"/>
      <c r="D199" s="57" t="s">
        <v>82</v>
      </c>
      <c r="E199" s="57" t="s">
        <v>21</v>
      </c>
      <c r="F199" s="57"/>
      <c r="G199" s="57">
        <f>15*2*G196</f>
        <v>30</v>
      </c>
      <c r="H199" s="57" t="s">
        <v>93</v>
      </c>
      <c r="I199" s="57">
        <v>150000</v>
      </c>
      <c r="J199" s="57">
        <f t="shared" si="168"/>
        <v>4500000</v>
      </c>
      <c r="K199" s="57"/>
      <c r="L199" s="57">
        <f>15*2*L196</f>
        <v>30</v>
      </c>
      <c r="M199" s="57" t="s">
        <v>93</v>
      </c>
      <c r="N199" s="57">
        <v>150000</v>
      </c>
      <c r="O199" s="57">
        <f t="shared" si="169"/>
        <v>4500000</v>
      </c>
      <c r="P199" s="57"/>
      <c r="Q199" s="57">
        <f>15*2*Q196</f>
        <v>30</v>
      </c>
      <c r="R199" s="57" t="s">
        <v>93</v>
      </c>
      <c r="S199" s="57">
        <v>150000</v>
      </c>
      <c r="T199" s="57">
        <f t="shared" si="170"/>
        <v>4500000</v>
      </c>
      <c r="U199" s="57"/>
      <c r="V199" s="57">
        <f>15*2*V196</f>
        <v>30</v>
      </c>
      <c r="W199" s="57" t="s">
        <v>93</v>
      </c>
      <c r="X199" s="57">
        <v>150000</v>
      </c>
      <c r="Y199" s="57">
        <f t="shared" si="171"/>
        <v>4500000</v>
      </c>
      <c r="Z199" s="57"/>
      <c r="AA199" s="57">
        <f>15*2*AA196</f>
        <v>30</v>
      </c>
      <c r="AB199" s="57" t="s">
        <v>93</v>
      </c>
      <c r="AC199" s="57">
        <v>150000</v>
      </c>
      <c r="AD199" s="57">
        <f t="shared" si="172"/>
        <v>4500000</v>
      </c>
      <c r="AE199" s="57"/>
      <c r="AF199" s="57">
        <f>15*2*AF196</f>
        <v>30</v>
      </c>
      <c r="AG199" s="57" t="s">
        <v>93</v>
      </c>
      <c r="AH199" s="57">
        <v>150000</v>
      </c>
      <c r="AI199" s="57">
        <f t="shared" si="173"/>
        <v>4500000</v>
      </c>
      <c r="AJ199" s="57"/>
      <c r="AK199" s="57">
        <f>15*2*AK196</f>
        <v>30</v>
      </c>
      <c r="AL199" s="57" t="s">
        <v>93</v>
      </c>
      <c r="AM199" s="57">
        <v>150000</v>
      </c>
      <c r="AN199" s="57">
        <f t="shared" si="174"/>
        <v>4500000</v>
      </c>
      <c r="AO199" s="57"/>
      <c r="AP199" s="57">
        <f>15*2*AP196</f>
        <v>30</v>
      </c>
      <c r="AQ199" s="57" t="s">
        <v>93</v>
      </c>
      <c r="AR199" s="57">
        <v>150000</v>
      </c>
      <c r="AS199" s="57">
        <f t="shared" si="175"/>
        <v>4500000</v>
      </c>
      <c r="AT199" s="57"/>
      <c r="AU199" s="57">
        <f>15*2*AU196</f>
        <v>30</v>
      </c>
      <c r="AV199" s="57" t="s">
        <v>93</v>
      </c>
      <c r="AW199" s="57">
        <v>150000</v>
      </c>
      <c r="AX199" s="57">
        <f t="shared" si="176"/>
        <v>4500000</v>
      </c>
      <c r="AY199" s="57"/>
      <c r="AZ199" s="57">
        <f>15*2*AZ196</f>
        <v>30</v>
      </c>
      <c r="BA199" s="57" t="s">
        <v>93</v>
      </c>
      <c r="BB199" s="57">
        <v>150000</v>
      </c>
      <c r="BC199" s="57">
        <f t="shared" si="177"/>
        <v>4500000</v>
      </c>
      <c r="BD199" s="57"/>
      <c r="BE199" s="57">
        <f>15*2*BE196</f>
        <v>30</v>
      </c>
      <c r="BF199" s="57" t="s">
        <v>93</v>
      </c>
      <c r="BG199" s="57">
        <v>150000</v>
      </c>
      <c r="BH199" s="57">
        <f t="shared" si="178"/>
        <v>4500000</v>
      </c>
      <c r="BI199" s="57"/>
      <c r="BJ199" s="57">
        <f>15*2*BJ196</f>
        <v>30</v>
      </c>
      <c r="BK199" s="57" t="s">
        <v>93</v>
      </c>
      <c r="BL199" s="57">
        <v>150000</v>
      </c>
      <c r="BM199" s="57">
        <f t="shared" si="179"/>
        <v>4500000</v>
      </c>
      <c r="BO199" s="67"/>
      <c r="BP199" s="67"/>
    </row>
    <row r="200" spans="1:84" ht="15" customHeight="1" x14ac:dyDescent="0.3">
      <c r="A200" s="57"/>
      <c r="B200" s="57"/>
      <c r="C200" s="57"/>
      <c r="D200" s="57" t="s">
        <v>82</v>
      </c>
      <c r="E200" s="57" t="s">
        <v>22</v>
      </c>
      <c r="F200" s="57"/>
      <c r="G200" s="57">
        <f>G196</f>
        <v>1</v>
      </c>
      <c r="H200" s="57" t="s">
        <v>94</v>
      </c>
      <c r="I200" s="57">
        <v>0</v>
      </c>
      <c r="J200" s="57">
        <f t="shared" si="168"/>
        <v>0</v>
      </c>
      <c r="K200" s="57"/>
      <c r="L200" s="57">
        <f>L196</f>
        <v>1</v>
      </c>
      <c r="M200" s="57" t="s">
        <v>94</v>
      </c>
      <c r="N200" s="57">
        <v>0</v>
      </c>
      <c r="O200" s="57">
        <f t="shared" si="169"/>
        <v>0</v>
      </c>
      <c r="P200" s="57"/>
      <c r="Q200" s="57">
        <f>Q196</f>
        <v>1</v>
      </c>
      <c r="R200" s="57" t="s">
        <v>94</v>
      </c>
      <c r="S200" s="57">
        <v>0</v>
      </c>
      <c r="T200" s="57">
        <f t="shared" si="170"/>
        <v>0</v>
      </c>
      <c r="U200" s="57"/>
      <c r="V200" s="57">
        <f>V196</f>
        <v>1</v>
      </c>
      <c r="W200" s="57" t="s">
        <v>94</v>
      </c>
      <c r="X200" s="57">
        <v>0</v>
      </c>
      <c r="Y200" s="57">
        <f t="shared" si="171"/>
        <v>0</v>
      </c>
      <c r="Z200" s="57"/>
      <c r="AA200" s="57">
        <f>AA196</f>
        <v>1</v>
      </c>
      <c r="AB200" s="57" t="s">
        <v>94</v>
      </c>
      <c r="AC200" s="57">
        <v>0</v>
      </c>
      <c r="AD200" s="57">
        <f t="shared" si="172"/>
        <v>0</v>
      </c>
      <c r="AE200" s="57"/>
      <c r="AF200" s="57">
        <f>AF196</f>
        <v>1</v>
      </c>
      <c r="AG200" s="57" t="s">
        <v>94</v>
      </c>
      <c r="AH200" s="57">
        <v>0</v>
      </c>
      <c r="AI200" s="57">
        <f t="shared" si="173"/>
        <v>0</v>
      </c>
      <c r="AJ200" s="57"/>
      <c r="AK200" s="57">
        <f>AK196</f>
        <v>1</v>
      </c>
      <c r="AL200" s="57" t="s">
        <v>94</v>
      </c>
      <c r="AM200" s="57">
        <v>0</v>
      </c>
      <c r="AN200" s="57">
        <f t="shared" si="174"/>
        <v>0</v>
      </c>
      <c r="AO200" s="57"/>
      <c r="AP200" s="57">
        <f>AP196</f>
        <v>1</v>
      </c>
      <c r="AQ200" s="57" t="s">
        <v>94</v>
      </c>
      <c r="AR200" s="57">
        <v>0</v>
      </c>
      <c r="AS200" s="57">
        <f t="shared" si="175"/>
        <v>0</v>
      </c>
      <c r="AT200" s="57"/>
      <c r="AU200" s="57">
        <f>AU196</f>
        <v>1</v>
      </c>
      <c r="AV200" s="57" t="s">
        <v>94</v>
      </c>
      <c r="AW200" s="57">
        <v>0</v>
      </c>
      <c r="AX200" s="57">
        <f t="shared" si="176"/>
        <v>0</v>
      </c>
      <c r="AY200" s="57"/>
      <c r="AZ200" s="57">
        <f>AZ196</f>
        <v>1</v>
      </c>
      <c r="BA200" s="57" t="s">
        <v>94</v>
      </c>
      <c r="BB200" s="57">
        <v>0</v>
      </c>
      <c r="BC200" s="57">
        <f t="shared" si="177"/>
        <v>0</v>
      </c>
      <c r="BD200" s="57"/>
      <c r="BE200" s="57">
        <f>BE196</f>
        <v>1</v>
      </c>
      <c r="BF200" s="57" t="s">
        <v>94</v>
      </c>
      <c r="BG200" s="57">
        <v>0</v>
      </c>
      <c r="BH200" s="57">
        <f t="shared" si="178"/>
        <v>0</v>
      </c>
      <c r="BI200" s="57"/>
      <c r="BJ200" s="57">
        <f>BJ196</f>
        <v>1</v>
      </c>
      <c r="BK200" s="57" t="s">
        <v>94</v>
      </c>
      <c r="BL200" s="57">
        <v>0</v>
      </c>
      <c r="BM200" s="57">
        <f t="shared" si="179"/>
        <v>0</v>
      </c>
      <c r="BO200" s="67"/>
      <c r="BP200" s="67"/>
    </row>
    <row r="201" spans="1:84" ht="15" customHeight="1" x14ac:dyDescent="0.3">
      <c r="A201" s="57"/>
      <c r="B201" s="57"/>
      <c r="C201" s="57"/>
      <c r="D201" s="57" t="s">
        <v>82</v>
      </c>
      <c r="E201" s="57" t="s">
        <v>23</v>
      </c>
      <c r="F201" s="57"/>
      <c r="G201" s="57">
        <f>1*G196</f>
        <v>1</v>
      </c>
      <c r="H201" s="57" t="s">
        <v>95</v>
      </c>
      <c r="I201" s="57">
        <v>190000</v>
      </c>
      <c r="J201" s="57">
        <f t="shared" si="168"/>
        <v>190000</v>
      </c>
      <c r="K201" s="57"/>
      <c r="L201" s="57">
        <f>1*L196</f>
        <v>1</v>
      </c>
      <c r="M201" s="57" t="s">
        <v>95</v>
      </c>
      <c r="N201" s="57">
        <v>190000</v>
      </c>
      <c r="O201" s="57">
        <f t="shared" si="169"/>
        <v>190000</v>
      </c>
      <c r="P201" s="57"/>
      <c r="Q201" s="57">
        <f>1*Q196</f>
        <v>1</v>
      </c>
      <c r="R201" s="57" t="s">
        <v>95</v>
      </c>
      <c r="S201" s="57">
        <v>190000</v>
      </c>
      <c r="T201" s="57">
        <f t="shared" si="170"/>
        <v>190000</v>
      </c>
      <c r="U201" s="57"/>
      <c r="V201" s="57">
        <f>1*V196</f>
        <v>1</v>
      </c>
      <c r="W201" s="57" t="s">
        <v>95</v>
      </c>
      <c r="X201" s="57">
        <v>190000</v>
      </c>
      <c r="Y201" s="57">
        <f t="shared" si="171"/>
        <v>190000</v>
      </c>
      <c r="Z201" s="57"/>
      <c r="AA201" s="57">
        <f>1*AA196</f>
        <v>1</v>
      </c>
      <c r="AB201" s="57" t="s">
        <v>95</v>
      </c>
      <c r="AC201" s="57">
        <v>190000</v>
      </c>
      <c r="AD201" s="57">
        <f t="shared" si="172"/>
        <v>190000</v>
      </c>
      <c r="AE201" s="57"/>
      <c r="AF201" s="57">
        <f>1*AF196</f>
        <v>1</v>
      </c>
      <c r="AG201" s="57" t="s">
        <v>95</v>
      </c>
      <c r="AH201" s="57">
        <v>190000</v>
      </c>
      <c r="AI201" s="57">
        <f t="shared" si="173"/>
        <v>190000</v>
      </c>
      <c r="AJ201" s="57"/>
      <c r="AK201" s="57">
        <f>1*AK196</f>
        <v>1</v>
      </c>
      <c r="AL201" s="57" t="s">
        <v>95</v>
      </c>
      <c r="AM201" s="57">
        <v>190000</v>
      </c>
      <c r="AN201" s="57">
        <f t="shared" si="174"/>
        <v>190000</v>
      </c>
      <c r="AO201" s="57"/>
      <c r="AP201" s="57">
        <f>1*AP196</f>
        <v>1</v>
      </c>
      <c r="AQ201" s="57" t="s">
        <v>95</v>
      </c>
      <c r="AR201" s="57">
        <v>190000</v>
      </c>
      <c r="AS201" s="57">
        <f t="shared" si="175"/>
        <v>190000</v>
      </c>
      <c r="AT201" s="57"/>
      <c r="AU201" s="57">
        <f>1*AU196</f>
        <v>1</v>
      </c>
      <c r="AV201" s="57" t="s">
        <v>95</v>
      </c>
      <c r="AW201" s="57">
        <v>190000</v>
      </c>
      <c r="AX201" s="57">
        <f t="shared" si="176"/>
        <v>190000</v>
      </c>
      <c r="AY201" s="57"/>
      <c r="AZ201" s="57">
        <f>1*AZ196</f>
        <v>1</v>
      </c>
      <c r="BA201" s="57" t="s">
        <v>95</v>
      </c>
      <c r="BB201" s="57">
        <v>190000</v>
      </c>
      <c r="BC201" s="57">
        <f t="shared" si="177"/>
        <v>190000</v>
      </c>
      <c r="BD201" s="57"/>
      <c r="BE201" s="57">
        <f>1*BE196</f>
        <v>1</v>
      </c>
      <c r="BF201" s="57" t="s">
        <v>95</v>
      </c>
      <c r="BG201" s="57">
        <v>190000</v>
      </c>
      <c r="BH201" s="57">
        <f t="shared" si="178"/>
        <v>190000</v>
      </c>
      <c r="BI201" s="57"/>
      <c r="BJ201" s="57">
        <f>1*BJ196</f>
        <v>1</v>
      </c>
      <c r="BK201" s="57" t="s">
        <v>95</v>
      </c>
      <c r="BL201" s="57">
        <v>190000</v>
      </c>
      <c r="BM201" s="57">
        <f t="shared" si="179"/>
        <v>190000</v>
      </c>
      <c r="BO201" s="67"/>
      <c r="BP201" s="67"/>
    </row>
    <row r="202" spans="1:84" ht="15" customHeight="1" x14ac:dyDescent="0.3">
      <c r="A202" s="57"/>
      <c r="B202" s="57"/>
      <c r="C202" s="57"/>
      <c r="D202" s="57" t="s">
        <v>82</v>
      </c>
      <c r="E202" s="57" t="s">
        <v>24</v>
      </c>
      <c r="F202" s="57"/>
      <c r="G202" s="57">
        <f>2*2*G196</f>
        <v>4</v>
      </c>
      <c r="H202" s="57" t="s">
        <v>96</v>
      </c>
      <c r="I202" s="57">
        <v>100000</v>
      </c>
      <c r="J202" s="57">
        <f t="shared" si="168"/>
        <v>400000</v>
      </c>
      <c r="K202" s="57"/>
      <c r="L202" s="57">
        <f>2*2*L196</f>
        <v>4</v>
      </c>
      <c r="M202" s="57" t="s">
        <v>96</v>
      </c>
      <c r="N202" s="57">
        <v>100000</v>
      </c>
      <c r="O202" s="57">
        <f t="shared" si="169"/>
        <v>400000</v>
      </c>
      <c r="P202" s="57"/>
      <c r="Q202" s="57">
        <f>2*2*Q196</f>
        <v>4</v>
      </c>
      <c r="R202" s="57" t="s">
        <v>96</v>
      </c>
      <c r="S202" s="57">
        <v>100000</v>
      </c>
      <c r="T202" s="57">
        <f t="shared" si="170"/>
        <v>400000</v>
      </c>
      <c r="U202" s="57"/>
      <c r="V202" s="57">
        <f>2*2*V196</f>
        <v>4</v>
      </c>
      <c r="W202" s="57" t="s">
        <v>96</v>
      </c>
      <c r="X202" s="57">
        <v>100000</v>
      </c>
      <c r="Y202" s="57">
        <f t="shared" si="171"/>
        <v>400000</v>
      </c>
      <c r="Z202" s="57"/>
      <c r="AA202" s="57">
        <f>2*2*AA196</f>
        <v>4</v>
      </c>
      <c r="AB202" s="57" t="s">
        <v>96</v>
      </c>
      <c r="AC202" s="57">
        <v>100000</v>
      </c>
      <c r="AD202" s="57">
        <f t="shared" si="172"/>
        <v>400000</v>
      </c>
      <c r="AE202" s="57"/>
      <c r="AF202" s="57">
        <f>2*2*AF196</f>
        <v>4</v>
      </c>
      <c r="AG202" s="57" t="s">
        <v>96</v>
      </c>
      <c r="AH202" s="57">
        <v>100000</v>
      </c>
      <c r="AI202" s="57">
        <f t="shared" si="173"/>
        <v>400000</v>
      </c>
      <c r="AJ202" s="57"/>
      <c r="AK202" s="57">
        <f>2*2*AK196</f>
        <v>4</v>
      </c>
      <c r="AL202" s="57" t="s">
        <v>96</v>
      </c>
      <c r="AM202" s="57">
        <v>100000</v>
      </c>
      <c r="AN202" s="57">
        <f t="shared" si="174"/>
        <v>400000</v>
      </c>
      <c r="AO202" s="57"/>
      <c r="AP202" s="57">
        <f>2*2*AP196</f>
        <v>4</v>
      </c>
      <c r="AQ202" s="57" t="s">
        <v>96</v>
      </c>
      <c r="AR202" s="57">
        <v>100000</v>
      </c>
      <c r="AS202" s="57">
        <f t="shared" si="175"/>
        <v>400000</v>
      </c>
      <c r="AT202" s="57"/>
      <c r="AU202" s="57">
        <f>2*2*AU196</f>
        <v>4</v>
      </c>
      <c r="AV202" s="57" t="s">
        <v>96</v>
      </c>
      <c r="AW202" s="57">
        <v>100000</v>
      </c>
      <c r="AX202" s="57">
        <f t="shared" si="176"/>
        <v>400000</v>
      </c>
      <c r="AY202" s="57"/>
      <c r="AZ202" s="57">
        <f>2*2*AZ196</f>
        <v>4</v>
      </c>
      <c r="BA202" s="57" t="s">
        <v>96</v>
      </c>
      <c r="BB202" s="57">
        <v>100000</v>
      </c>
      <c r="BC202" s="57">
        <f t="shared" si="177"/>
        <v>400000</v>
      </c>
      <c r="BD202" s="57"/>
      <c r="BE202" s="57">
        <f>2*2*BE196</f>
        <v>4</v>
      </c>
      <c r="BF202" s="57" t="s">
        <v>96</v>
      </c>
      <c r="BG202" s="57">
        <v>100000</v>
      </c>
      <c r="BH202" s="57">
        <f t="shared" si="178"/>
        <v>400000</v>
      </c>
      <c r="BI202" s="57"/>
      <c r="BJ202" s="57">
        <f>2*2*BJ196</f>
        <v>4</v>
      </c>
      <c r="BK202" s="57" t="s">
        <v>96</v>
      </c>
      <c r="BL202" s="57">
        <v>100000</v>
      </c>
      <c r="BM202" s="57">
        <f t="shared" si="179"/>
        <v>400000</v>
      </c>
      <c r="BO202" s="67"/>
      <c r="BP202" s="67"/>
    </row>
    <row r="203" spans="1:84" ht="15" customHeight="1" x14ac:dyDescent="0.3">
      <c r="A203" s="57"/>
      <c r="B203" s="57"/>
      <c r="C203" s="57"/>
      <c r="D203" s="57" t="s">
        <v>82</v>
      </c>
      <c r="E203" s="57" t="s">
        <v>25</v>
      </c>
      <c r="F203" s="57"/>
      <c r="G203" s="57">
        <f>1*F196</f>
        <v>25</v>
      </c>
      <c r="H203" s="57" t="s">
        <v>95</v>
      </c>
      <c r="I203" s="57">
        <v>7500</v>
      </c>
      <c r="J203" s="57">
        <f t="shared" si="168"/>
        <v>187500</v>
      </c>
      <c r="K203" s="57"/>
      <c r="L203" s="57">
        <f>1*K196</f>
        <v>25</v>
      </c>
      <c r="M203" s="57" t="s">
        <v>95</v>
      </c>
      <c r="N203" s="57">
        <v>7500</v>
      </c>
      <c r="O203" s="57">
        <f t="shared" si="169"/>
        <v>187500</v>
      </c>
      <c r="P203" s="57"/>
      <c r="Q203" s="57">
        <f>1*P196</f>
        <v>25</v>
      </c>
      <c r="R203" s="57" t="s">
        <v>95</v>
      </c>
      <c r="S203" s="57">
        <v>7500</v>
      </c>
      <c r="T203" s="57">
        <f t="shared" si="170"/>
        <v>187500</v>
      </c>
      <c r="U203" s="57"/>
      <c r="V203" s="57">
        <f>1*U196</f>
        <v>25</v>
      </c>
      <c r="W203" s="57" t="s">
        <v>95</v>
      </c>
      <c r="X203" s="57">
        <v>7500</v>
      </c>
      <c r="Y203" s="57">
        <f t="shared" si="171"/>
        <v>187500</v>
      </c>
      <c r="Z203" s="57"/>
      <c r="AA203" s="57">
        <f>1*Z196</f>
        <v>25</v>
      </c>
      <c r="AB203" s="57" t="s">
        <v>95</v>
      </c>
      <c r="AC203" s="57">
        <v>7500</v>
      </c>
      <c r="AD203" s="57">
        <f t="shared" si="172"/>
        <v>187500</v>
      </c>
      <c r="AE203" s="57"/>
      <c r="AF203" s="57">
        <f>1*AE196</f>
        <v>25</v>
      </c>
      <c r="AG203" s="57" t="s">
        <v>95</v>
      </c>
      <c r="AH203" s="57">
        <v>7500</v>
      </c>
      <c r="AI203" s="57">
        <f t="shared" si="173"/>
        <v>187500</v>
      </c>
      <c r="AJ203" s="57"/>
      <c r="AK203" s="57">
        <f>1*AJ196</f>
        <v>25</v>
      </c>
      <c r="AL203" s="57" t="s">
        <v>95</v>
      </c>
      <c r="AM203" s="57">
        <v>7500</v>
      </c>
      <c r="AN203" s="57">
        <f t="shared" si="174"/>
        <v>187500</v>
      </c>
      <c r="AO203" s="57"/>
      <c r="AP203" s="57">
        <f>1*AO196</f>
        <v>25</v>
      </c>
      <c r="AQ203" s="57" t="s">
        <v>95</v>
      </c>
      <c r="AR203" s="57">
        <v>7500</v>
      </c>
      <c r="AS203" s="57">
        <f t="shared" si="175"/>
        <v>187500</v>
      </c>
      <c r="AT203" s="57"/>
      <c r="AU203" s="57">
        <f>1*AT196</f>
        <v>25</v>
      </c>
      <c r="AV203" s="57" t="s">
        <v>95</v>
      </c>
      <c r="AW203" s="57">
        <v>7500</v>
      </c>
      <c r="AX203" s="57">
        <f t="shared" si="176"/>
        <v>187500</v>
      </c>
      <c r="AY203" s="57"/>
      <c r="AZ203" s="57">
        <f>1*AY196</f>
        <v>25</v>
      </c>
      <c r="BA203" s="57" t="s">
        <v>95</v>
      </c>
      <c r="BB203" s="57">
        <v>7500</v>
      </c>
      <c r="BC203" s="57">
        <f t="shared" si="177"/>
        <v>187500</v>
      </c>
      <c r="BD203" s="57"/>
      <c r="BE203" s="57">
        <f>1*BD196</f>
        <v>25</v>
      </c>
      <c r="BF203" s="57" t="s">
        <v>95</v>
      </c>
      <c r="BG203" s="57">
        <v>7500</v>
      </c>
      <c r="BH203" s="57">
        <f t="shared" si="178"/>
        <v>187500</v>
      </c>
      <c r="BI203" s="57"/>
      <c r="BJ203" s="57">
        <f>1*BI196</f>
        <v>25</v>
      </c>
      <c r="BK203" s="57" t="s">
        <v>95</v>
      </c>
      <c r="BL203" s="57">
        <v>7500</v>
      </c>
      <c r="BM203" s="57">
        <f t="shared" si="179"/>
        <v>187500</v>
      </c>
      <c r="BO203" s="67"/>
      <c r="BP203" s="67"/>
    </row>
    <row r="204" spans="1:84" ht="15" customHeight="1" x14ac:dyDescent="0.3">
      <c r="A204" s="57"/>
      <c r="B204" s="57"/>
      <c r="C204" s="57"/>
      <c r="D204" s="57" t="s">
        <v>97</v>
      </c>
      <c r="E204" s="57" t="s">
        <v>26</v>
      </c>
      <c r="F204" s="57"/>
      <c r="G204" s="57">
        <v>0</v>
      </c>
      <c r="H204" s="57" t="s">
        <v>82</v>
      </c>
      <c r="I204" s="57">
        <v>0</v>
      </c>
      <c r="J204" s="57">
        <f>SUM(J205:J208)</f>
        <v>7050000</v>
      </c>
      <c r="K204" s="57"/>
      <c r="L204" s="57">
        <v>0</v>
      </c>
      <c r="M204" s="57" t="s">
        <v>82</v>
      </c>
      <c r="N204" s="57">
        <v>0</v>
      </c>
      <c r="O204" s="57">
        <f>SUM(O205:O208)</f>
        <v>7050000</v>
      </c>
      <c r="P204" s="57"/>
      <c r="Q204" s="57">
        <v>0</v>
      </c>
      <c r="R204" s="57" t="s">
        <v>82</v>
      </c>
      <c r="S204" s="57">
        <v>0</v>
      </c>
      <c r="T204" s="57">
        <f>SUM(T205:T208)</f>
        <v>7050000</v>
      </c>
      <c r="U204" s="57"/>
      <c r="V204" s="57">
        <v>0</v>
      </c>
      <c r="W204" s="57" t="s">
        <v>82</v>
      </c>
      <c r="X204" s="57">
        <v>0</v>
      </c>
      <c r="Y204" s="57">
        <f>SUM(Y205:Y208)</f>
        <v>7050000</v>
      </c>
      <c r="Z204" s="57"/>
      <c r="AA204" s="57">
        <v>0</v>
      </c>
      <c r="AB204" s="57" t="s">
        <v>82</v>
      </c>
      <c r="AC204" s="57">
        <v>0</v>
      </c>
      <c r="AD204" s="57">
        <f>SUM(AD205:AD208)</f>
        <v>7050000</v>
      </c>
      <c r="AE204" s="57"/>
      <c r="AF204" s="57">
        <v>0</v>
      </c>
      <c r="AG204" s="57" t="s">
        <v>82</v>
      </c>
      <c r="AH204" s="57">
        <v>0</v>
      </c>
      <c r="AI204" s="57">
        <f>SUM(AI205:AI208)</f>
        <v>7050000</v>
      </c>
      <c r="AJ204" s="57"/>
      <c r="AK204" s="57">
        <v>0</v>
      </c>
      <c r="AL204" s="57" t="s">
        <v>82</v>
      </c>
      <c r="AM204" s="57">
        <v>0</v>
      </c>
      <c r="AN204" s="57">
        <f>SUM(AN205:AN208)</f>
        <v>7050000</v>
      </c>
      <c r="AO204" s="57"/>
      <c r="AP204" s="57">
        <v>0</v>
      </c>
      <c r="AQ204" s="57" t="s">
        <v>82</v>
      </c>
      <c r="AR204" s="57">
        <v>0</v>
      </c>
      <c r="AS204" s="57">
        <f>SUM(AS205:AS208)</f>
        <v>7050000</v>
      </c>
      <c r="AT204" s="57"/>
      <c r="AU204" s="57">
        <v>0</v>
      </c>
      <c r="AV204" s="57" t="s">
        <v>82</v>
      </c>
      <c r="AW204" s="57">
        <v>0</v>
      </c>
      <c r="AX204" s="57">
        <f>SUM(AX205:AX208)</f>
        <v>7050000</v>
      </c>
      <c r="AY204" s="57"/>
      <c r="AZ204" s="57">
        <v>0</v>
      </c>
      <c r="BA204" s="57" t="s">
        <v>82</v>
      </c>
      <c r="BB204" s="57">
        <v>0</v>
      </c>
      <c r="BC204" s="57">
        <f>SUM(BC205:BC208)</f>
        <v>7050000</v>
      </c>
      <c r="BD204" s="57"/>
      <c r="BE204" s="57">
        <v>0</v>
      </c>
      <c r="BF204" s="57" t="s">
        <v>82</v>
      </c>
      <c r="BG204" s="57">
        <v>0</v>
      </c>
      <c r="BH204" s="57">
        <f>SUM(BH205:BH208)</f>
        <v>7050000</v>
      </c>
      <c r="BI204" s="57"/>
      <c r="BJ204" s="57">
        <v>0</v>
      </c>
      <c r="BK204" s="57" t="s">
        <v>82</v>
      </c>
      <c r="BL204" s="57">
        <v>0</v>
      </c>
      <c r="BM204" s="57">
        <f>SUM(BM205:BM208)</f>
        <v>7050000</v>
      </c>
      <c r="BO204" s="67"/>
      <c r="BP204" s="67"/>
    </row>
    <row r="205" spans="1:84" ht="15" customHeight="1" x14ac:dyDescent="0.3">
      <c r="A205" s="57"/>
      <c r="B205" s="57"/>
      <c r="C205" s="57"/>
      <c r="D205" s="57" t="s">
        <v>82</v>
      </c>
      <c r="E205" s="58" t="s">
        <v>28</v>
      </c>
      <c r="F205" s="57"/>
      <c r="G205" s="57">
        <f>F196</f>
        <v>25</v>
      </c>
      <c r="H205" s="57" t="s">
        <v>95</v>
      </c>
      <c r="I205" s="57">
        <f>25000+100000</f>
        <v>125000</v>
      </c>
      <c r="J205" s="57">
        <f>G205*I205</f>
        <v>3125000</v>
      </c>
      <c r="K205" s="57"/>
      <c r="L205" s="57">
        <f>K196</f>
        <v>25</v>
      </c>
      <c r="M205" s="57" t="s">
        <v>95</v>
      </c>
      <c r="N205" s="57">
        <f>25000+100000</f>
        <v>125000</v>
      </c>
      <c r="O205" s="57">
        <f>L205*N205</f>
        <v>3125000</v>
      </c>
      <c r="P205" s="57"/>
      <c r="Q205" s="57">
        <f>P196</f>
        <v>25</v>
      </c>
      <c r="R205" s="57" t="s">
        <v>95</v>
      </c>
      <c r="S205" s="57">
        <f>25000+100000</f>
        <v>125000</v>
      </c>
      <c r="T205" s="57">
        <f>Q205*S205</f>
        <v>3125000</v>
      </c>
      <c r="U205" s="57"/>
      <c r="V205" s="57">
        <f>U196</f>
        <v>25</v>
      </c>
      <c r="W205" s="57" t="s">
        <v>95</v>
      </c>
      <c r="X205" s="57">
        <f>25000+100000</f>
        <v>125000</v>
      </c>
      <c r="Y205" s="57">
        <f>V205*X205</f>
        <v>3125000</v>
      </c>
      <c r="Z205" s="57"/>
      <c r="AA205" s="57">
        <f>Z196</f>
        <v>25</v>
      </c>
      <c r="AB205" s="57" t="s">
        <v>95</v>
      </c>
      <c r="AC205" s="57">
        <f>25000+100000</f>
        <v>125000</v>
      </c>
      <c r="AD205" s="57">
        <f>AA205*AC205</f>
        <v>3125000</v>
      </c>
      <c r="AE205" s="57"/>
      <c r="AF205" s="57">
        <f>AE196</f>
        <v>25</v>
      </c>
      <c r="AG205" s="57" t="s">
        <v>95</v>
      </c>
      <c r="AH205" s="57">
        <f>25000+100000</f>
        <v>125000</v>
      </c>
      <c r="AI205" s="57">
        <f>AF205*AH205</f>
        <v>3125000</v>
      </c>
      <c r="AJ205" s="57"/>
      <c r="AK205" s="57">
        <f>AJ196</f>
        <v>25</v>
      </c>
      <c r="AL205" s="57" t="s">
        <v>95</v>
      </c>
      <c r="AM205" s="57">
        <f>25000+100000</f>
        <v>125000</v>
      </c>
      <c r="AN205" s="57">
        <f>AK205*AM205</f>
        <v>3125000</v>
      </c>
      <c r="AO205" s="57"/>
      <c r="AP205" s="57">
        <f>AO196</f>
        <v>25</v>
      </c>
      <c r="AQ205" s="57" t="s">
        <v>95</v>
      </c>
      <c r="AR205" s="57">
        <f>25000+100000</f>
        <v>125000</v>
      </c>
      <c r="AS205" s="57">
        <f>AP205*AR205</f>
        <v>3125000</v>
      </c>
      <c r="AT205" s="57"/>
      <c r="AU205" s="57">
        <f>AT196</f>
        <v>25</v>
      </c>
      <c r="AV205" s="57" t="s">
        <v>95</v>
      </c>
      <c r="AW205" s="57">
        <f>25000+100000</f>
        <v>125000</v>
      </c>
      <c r="AX205" s="57">
        <f>AU205*AW205</f>
        <v>3125000</v>
      </c>
      <c r="AY205" s="57"/>
      <c r="AZ205" s="57">
        <f>AY196</f>
        <v>25</v>
      </c>
      <c r="BA205" s="57" t="s">
        <v>95</v>
      </c>
      <c r="BB205" s="57">
        <f>25000+100000</f>
        <v>125000</v>
      </c>
      <c r="BC205" s="57">
        <f>AZ205*BB205</f>
        <v>3125000</v>
      </c>
      <c r="BD205" s="57"/>
      <c r="BE205" s="57">
        <f>BD196</f>
        <v>25</v>
      </c>
      <c r="BF205" s="57" t="s">
        <v>95</v>
      </c>
      <c r="BG205" s="57">
        <f>25000+100000</f>
        <v>125000</v>
      </c>
      <c r="BH205" s="57">
        <f>BE205*BG205</f>
        <v>3125000</v>
      </c>
      <c r="BI205" s="57"/>
      <c r="BJ205" s="57">
        <f>BI196</f>
        <v>25</v>
      </c>
      <c r="BK205" s="57" t="s">
        <v>95</v>
      </c>
      <c r="BL205" s="57">
        <f>25000+100000</f>
        <v>125000</v>
      </c>
      <c r="BM205" s="57">
        <f>BJ205*BL205</f>
        <v>3125000</v>
      </c>
      <c r="BO205" s="67"/>
      <c r="BP205" s="67"/>
    </row>
    <row r="206" spans="1:84" ht="15" customHeight="1" x14ac:dyDescent="0.3">
      <c r="A206" s="57"/>
      <c r="B206" s="57"/>
      <c r="C206" s="57"/>
      <c r="D206" s="57" t="s">
        <v>82</v>
      </c>
      <c r="E206" s="57" t="s">
        <v>29</v>
      </c>
      <c r="F206" s="57"/>
      <c r="G206" s="57">
        <f>F196</f>
        <v>25</v>
      </c>
      <c r="H206" s="57" t="s">
        <v>98</v>
      </c>
      <c r="I206" s="57">
        <v>75000</v>
      </c>
      <c r="J206" s="57">
        <f>G206*I206</f>
        <v>1875000</v>
      </c>
      <c r="K206" s="57"/>
      <c r="L206" s="57">
        <f>K196</f>
        <v>25</v>
      </c>
      <c r="M206" s="57" t="s">
        <v>98</v>
      </c>
      <c r="N206" s="57">
        <v>75000</v>
      </c>
      <c r="O206" s="57">
        <f>L206*N206</f>
        <v>1875000</v>
      </c>
      <c r="P206" s="57"/>
      <c r="Q206" s="57">
        <f>P196</f>
        <v>25</v>
      </c>
      <c r="R206" s="57" t="s">
        <v>98</v>
      </c>
      <c r="S206" s="57">
        <v>75000</v>
      </c>
      <c r="T206" s="57">
        <f>Q206*S206</f>
        <v>1875000</v>
      </c>
      <c r="U206" s="57"/>
      <c r="V206" s="57">
        <f>U196</f>
        <v>25</v>
      </c>
      <c r="W206" s="57" t="s">
        <v>98</v>
      </c>
      <c r="X206" s="57">
        <v>75000</v>
      </c>
      <c r="Y206" s="57">
        <f>V206*X206</f>
        <v>1875000</v>
      </c>
      <c r="Z206" s="57"/>
      <c r="AA206" s="57">
        <f>Z196</f>
        <v>25</v>
      </c>
      <c r="AB206" s="57" t="s">
        <v>98</v>
      </c>
      <c r="AC206" s="57">
        <v>75000</v>
      </c>
      <c r="AD206" s="57">
        <f>AA206*AC206</f>
        <v>1875000</v>
      </c>
      <c r="AE206" s="57"/>
      <c r="AF206" s="57">
        <f>AE196</f>
        <v>25</v>
      </c>
      <c r="AG206" s="57" t="s">
        <v>98</v>
      </c>
      <c r="AH206" s="57">
        <v>75000</v>
      </c>
      <c r="AI206" s="57">
        <f>AF206*AH206</f>
        <v>1875000</v>
      </c>
      <c r="AJ206" s="57"/>
      <c r="AK206" s="57">
        <f>AJ196</f>
        <v>25</v>
      </c>
      <c r="AL206" s="57" t="s">
        <v>98</v>
      </c>
      <c r="AM206" s="57">
        <v>75000</v>
      </c>
      <c r="AN206" s="57">
        <f>AK206*AM206</f>
        <v>1875000</v>
      </c>
      <c r="AO206" s="57"/>
      <c r="AP206" s="57">
        <f>AO196</f>
        <v>25</v>
      </c>
      <c r="AQ206" s="57" t="s">
        <v>98</v>
      </c>
      <c r="AR206" s="57">
        <v>75000</v>
      </c>
      <c r="AS206" s="57">
        <f>AP206*AR206</f>
        <v>1875000</v>
      </c>
      <c r="AT206" s="57"/>
      <c r="AU206" s="57">
        <f>AT196</f>
        <v>25</v>
      </c>
      <c r="AV206" s="57" t="s">
        <v>98</v>
      </c>
      <c r="AW206" s="57">
        <v>75000</v>
      </c>
      <c r="AX206" s="57">
        <f>AU206*AW206</f>
        <v>1875000</v>
      </c>
      <c r="AY206" s="57"/>
      <c r="AZ206" s="57">
        <f>AY196</f>
        <v>25</v>
      </c>
      <c r="BA206" s="57" t="s">
        <v>98</v>
      </c>
      <c r="BB206" s="57">
        <v>75000</v>
      </c>
      <c r="BC206" s="57">
        <f>AZ206*BB206</f>
        <v>1875000</v>
      </c>
      <c r="BD206" s="57"/>
      <c r="BE206" s="57">
        <f>BD196</f>
        <v>25</v>
      </c>
      <c r="BF206" s="57" t="s">
        <v>98</v>
      </c>
      <c r="BG206" s="57">
        <v>75000</v>
      </c>
      <c r="BH206" s="57">
        <f>BE206*BG206</f>
        <v>1875000</v>
      </c>
      <c r="BI206" s="57"/>
      <c r="BJ206" s="57">
        <f>BI196</f>
        <v>25</v>
      </c>
      <c r="BK206" s="57" t="s">
        <v>98</v>
      </c>
      <c r="BL206" s="57">
        <v>75000</v>
      </c>
      <c r="BM206" s="57">
        <f>BJ206*BL206</f>
        <v>1875000</v>
      </c>
      <c r="BO206" s="67"/>
      <c r="BP206" s="67"/>
    </row>
    <row r="207" spans="1:84" ht="15" customHeight="1" x14ac:dyDescent="0.3">
      <c r="A207" s="57"/>
      <c r="B207" s="57"/>
      <c r="C207" s="57"/>
      <c r="D207" s="57" t="s">
        <v>82</v>
      </c>
      <c r="E207" s="57" t="s">
        <v>30</v>
      </c>
      <c r="F207" s="57"/>
      <c r="G207" s="57">
        <f>F196</f>
        <v>25</v>
      </c>
      <c r="H207" s="57" t="s">
        <v>95</v>
      </c>
      <c r="I207" s="57">
        <v>50000</v>
      </c>
      <c r="J207" s="57">
        <f>G207*I207</f>
        <v>1250000</v>
      </c>
      <c r="K207" s="57"/>
      <c r="L207" s="57">
        <f>K196</f>
        <v>25</v>
      </c>
      <c r="M207" s="57" t="s">
        <v>95</v>
      </c>
      <c r="N207" s="57">
        <v>50000</v>
      </c>
      <c r="O207" s="57">
        <f>L207*N207</f>
        <v>1250000</v>
      </c>
      <c r="P207" s="57"/>
      <c r="Q207" s="57">
        <f>P196</f>
        <v>25</v>
      </c>
      <c r="R207" s="57" t="s">
        <v>95</v>
      </c>
      <c r="S207" s="57">
        <v>50000</v>
      </c>
      <c r="T207" s="57">
        <f>Q207*S207</f>
        <v>1250000</v>
      </c>
      <c r="U207" s="57"/>
      <c r="V207" s="57">
        <f>U196</f>
        <v>25</v>
      </c>
      <c r="W207" s="57" t="s">
        <v>95</v>
      </c>
      <c r="X207" s="57">
        <v>50000</v>
      </c>
      <c r="Y207" s="57">
        <f>V207*X207</f>
        <v>1250000</v>
      </c>
      <c r="Z207" s="57"/>
      <c r="AA207" s="57">
        <f>Z196</f>
        <v>25</v>
      </c>
      <c r="AB207" s="57" t="s">
        <v>95</v>
      </c>
      <c r="AC207" s="57">
        <v>50000</v>
      </c>
      <c r="AD207" s="57">
        <f>AA207*AC207</f>
        <v>1250000</v>
      </c>
      <c r="AE207" s="57"/>
      <c r="AF207" s="57">
        <f>AE196</f>
        <v>25</v>
      </c>
      <c r="AG207" s="57" t="s">
        <v>95</v>
      </c>
      <c r="AH207" s="57">
        <v>50000</v>
      </c>
      <c r="AI207" s="57">
        <f>AF207*AH207</f>
        <v>1250000</v>
      </c>
      <c r="AJ207" s="57"/>
      <c r="AK207" s="57">
        <f>AJ196</f>
        <v>25</v>
      </c>
      <c r="AL207" s="57" t="s">
        <v>95</v>
      </c>
      <c r="AM207" s="57">
        <v>50000</v>
      </c>
      <c r="AN207" s="57">
        <f>AK207*AM207</f>
        <v>1250000</v>
      </c>
      <c r="AO207" s="57"/>
      <c r="AP207" s="57">
        <f>AO196</f>
        <v>25</v>
      </c>
      <c r="AQ207" s="57" t="s">
        <v>95</v>
      </c>
      <c r="AR207" s="57">
        <v>50000</v>
      </c>
      <c r="AS207" s="57">
        <f>AP207*AR207</f>
        <v>1250000</v>
      </c>
      <c r="AT207" s="57"/>
      <c r="AU207" s="57">
        <f>AT196</f>
        <v>25</v>
      </c>
      <c r="AV207" s="57" t="s">
        <v>95</v>
      </c>
      <c r="AW207" s="57">
        <v>50000</v>
      </c>
      <c r="AX207" s="57">
        <f>AU207*AW207</f>
        <v>1250000</v>
      </c>
      <c r="AY207" s="57"/>
      <c r="AZ207" s="57">
        <f>AY196</f>
        <v>25</v>
      </c>
      <c r="BA207" s="57" t="s">
        <v>95</v>
      </c>
      <c r="BB207" s="57">
        <v>50000</v>
      </c>
      <c r="BC207" s="57">
        <f>AZ207*BB207</f>
        <v>1250000</v>
      </c>
      <c r="BD207" s="57"/>
      <c r="BE207" s="57">
        <f>BD196</f>
        <v>25</v>
      </c>
      <c r="BF207" s="57" t="s">
        <v>95</v>
      </c>
      <c r="BG207" s="57">
        <v>50000</v>
      </c>
      <c r="BH207" s="57">
        <f>BE207*BG207</f>
        <v>1250000</v>
      </c>
      <c r="BI207" s="57"/>
      <c r="BJ207" s="57">
        <f>BI196</f>
        <v>25</v>
      </c>
      <c r="BK207" s="57" t="s">
        <v>95</v>
      </c>
      <c r="BL207" s="57">
        <v>50000</v>
      </c>
      <c r="BM207" s="57">
        <f>BJ207*BL207</f>
        <v>1250000</v>
      </c>
      <c r="BO207" s="67"/>
      <c r="BP207" s="67"/>
    </row>
    <row r="208" spans="1:84" ht="15" customHeight="1" x14ac:dyDescent="0.3">
      <c r="A208" s="57"/>
      <c r="B208" s="57"/>
      <c r="C208" s="57"/>
      <c r="D208" s="57" t="s">
        <v>82</v>
      </c>
      <c r="E208" s="57" t="s">
        <v>31</v>
      </c>
      <c r="F208" s="57"/>
      <c r="G208" s="57">
        <f>G196</f>
        <v>1</v>
      </c>
      <c r="H208" s="57" t="s">
        <v>94</v>
      </c>
      <c r="I208" s="57">
        <v>800000</v>
      </c>
      <c r="J208" s="57">
        <f>G208*I208</f>
        <v>800000</v>
      </c>
      <c r="K208" s="57"/>
      <c r="L208" s="57">
        <f>L196</f>
        <v>1</v>
      </c>
      <c r="M208" s="57" t="s">
        <v>94</v>
      </c>
      <c r="N208" s="57">
        <v>800000</v>
      </c>
      <c r="O208" s="57">
        <f>L208*N208</f>
        <v>800000</v>
      </c>
      <c r="P208" s="57"/>
      <c r="Q208" s="57">
        <f>Q196</f>
        <v>1</v>
      </c>
      <c r="R208" s="57" t="s">
        <v>94</v>
      </c>
      <c r="S208" s="57">
        <v>800000</v>
      </c>
      <c r="T208" s="57">
        <f>Q208*S208</f>
        <v>800000</v>
      </c>
      <c r="U208" s="57"/>
      <c r="V208" s="57">
        <f>V196</f>
        <v>1</v>
      </c>
      <c r="W208" s="57" t="s">
        <v>94</v>
      </c>
      <c r="X208" s="57">
        <v>800000</v>
      </c>
      <c r="Y208" s="57">
        <f>V208*X208</f>
        <v>800000</v>
      </c>
      <c r="Z208" s="57"/>
      <c r="AA208" s="57">
        <f>AA196</f>
        <v>1</v>
      </c>
      <c r="AB208" s="57" t="s">
        <v>94</v>
      </c>
      <c r="AC208" s="57">
        <v>800000</v>
      </c>
      <c r="AD208" s="57">
        <f>AA208*AC208</f>
        <v>800000</v>
      </c>
      <c r="AE208" s="57"/>
      <c r="AF208" s="57">
        <f>AF196</f>
        <v>1</v>
      </c>
      <c r="AG208" s="57" t="s">
        <v>94</v>
      </c>
      <c r="AH208" s="57">
        <v>800000</v>
      </c>
      <c r="AI208" s="57">
        <f>AF208*AH208</f>
        <v>800000</v>
      </c>
      <c r="AJ208" s="57"/>
      <c r="AK208" s="57">
        <f>AK196</f>
        <v>1</v>
      </c>
      <c r="AL208" s="57" t="s">
        <v>94</v>
      </c>
      <c r="AM208" s="57">
        <v>800000</v>
      </c>
      <c r="AN208" s="57">
        <f>AK208*AM208</f>
        <v>800000</v>
      </c>
      <c r="AO208" s="57"/>
      <c r="AP208" s="57">
        <f>AP196</f>
        <v>1</v>
      </c>
      <c r="AQ208" s="57" t="s">
        <v>94</v>
      </c>
      <c r="AR208" s="57">
        <v>800000</v>
      </c>
      <c r="AS208" s="57">
        <f>AP208*AR208</f>
        <v>800000</v>
      </c>
      <c r="AT208" s="57"/>
      <c r="AU208" s="57">
        <f>AU196</f>
        <v>1</v>
      </c>
      <c r="AV208" s="57" t="s">
        <v>94</v>
      </c>
      <c r="AW208" s="57">
        <v>800000</v>
      </c>
      <c r="AX208" s="57">
        <f>AU208*AW208</f>
        <v>800000</v>
      </c>
      <c r="AY208" s="57"/>
      <c r="AZ208" s="57">
        <f>AZ196</f>
        <v>1</v>
      </c>
      <c r="BA208" s="57" t="s">
        <v>94</v>
      </c>
      <c r="BB208" s="57">
        <v>800000</v>
      </c>
      <c r="BC208" s="57">
        <f>AZ208*BB208</f>
        <v>800000</v>
      </c>
      <c r="BD208" s="57"/>
      <c r="BE208" s="57">
        <f>BE196</f>
        <v>1</v>
      </c>
      <c r="BF208" s="57" t="s">
        <v>94</v>
      </c>
      <c r="BG208" s="57">
        <v>800000</v>
      </c>
      <c r="BH208" s="57">
        <f>BE208*BG208</f>
        <v>800000</v>
      </c>
      <c r="BI208" s="57"/>
      <c r="BJ208" s="57">
        <f>BJ196</f>
        <v>1</v>
      </c>
      <c r="BK208" s="57" t="s">
        <v>94</v>
      </c>
      <c r="BL208" s="57">
        <v>800000</v>
      </c>
      <c r="BM208" s="57">
        <f>BJ208*BL208</f>
        <v>800000</v>
      </c>
      <c r="BO208" s="67"/>
      <c r="BP208" s="67"/>
    </row>
    <row r="209" spans="1:84" s="47" customFormat="1" ht="15" customHeight="1" x14ac:dyDescent="0.3">
      <c r="A209" s="56" t="s">
        <v>83</v>
      </c>
      <c r="B209" s="56" t="s">
        <v>83</v>
      </c>
      <c r="C209" s="56" t="s">
        <v>87</v>
      </c>
      <c r="D209" s="56" t="s">
        <v>114</v>
      </c>
      <c r="E209" s="56" t="s">
        <v>46</v>
      </c>
      <c r="F209" s="56">
        <f>G209*25</f>
        <v>25</v>
      </c>
      <c r="G209" s="56">
        <v>1</v>
      </c>
      <c r="H209" s="56" t="s">
        <v>91</v>
      </c>
      <c r="I209" s="56">
        <v>0</v>
      </c>
      <c r="J209" s="56">
        <f>J210+J217</f>
        <v>111395000</v>
      </c>
      <c r="K209" s="56">
        <f>L209*25</f>
        <v>25</v>
      </c>
      <c r="L209" s="56">
        <v>1</v>
      </c>
      <c r="M209" s="56" t="s">
        <v>91</v>
      </c>
      <c r="N209" s="56">
        <v>0</v>
      </c>
      <c r="O209" s="56">
        <f>O210+O217</f>
        <v>111395000</v>
      </c>
      <c r="P209" s="56">
        <f>Q209*25</f>
        <v>50</v>
      </c>
      <c r="Q209" s="56">
        <v>2</v>
      </c>
      <c r="R209" s="56" t="s">
        <v>91</v>
      </c>
      <c r="S209" s="56">
        <v>0</v>
      </c>
      <c r="T209" s="56">
        <f>T210+T217</f>
        <v>222790000</v>
      </c>
      <c r="U209" s="56">
        <f>V209*25</f>
        <v>50</v>
      </c>
      <c r="V209" s="56">
        <v>2</v>
      </c>
      <c r="W209" s="56" t="s">
        <v>91</v>
      </c>
      <c r="X209" s="56">
        <v>0</v>
      </c>
      <c r="Y209" s="56">
        <f>Y210+Y217</f>
        <v>222790000</v>
      </c>
      <c r="Z209" s="56">
        <f>AA209*25</f>
        <v>50</v>
      </c>
      <c r="AA209" s="56">
        <v>2</v>
      </c>
      <c r="AB209" s="56" t="s">
        <v>91</v>
      </c>
      <c r="AC209" s="56">
        <v>0</v>
      </c>
      <c r="AD209" s="56">
        <f>AD210+AD217</f>
        <v>222790000</v>
      </c>
      <c r="AE209" s="56">
        <f>AF209*25</f>
        <v>50</v>
      </c>
      <c r="AF209" s="56">
        <v>2</v>
      </c>
      <c r="AG209" s="56" t="s">
        <v>91</v>
      </c>
      <c r="AH209" s="56">
        <v>0</v>
      </c>
      <c r="AI209" s="56">
        <f>AI210+AI217</f>
        <v>222790000</v>
      </c>
      <c r="AJ209" s="56">
        <f>AK209*25</f>
        <v>50</v>
      </c>
      <c r="AK209" s="56">
        <v>2</v>
      </c>
      <c r="AL209" s="56" t="s">
        <v>91</v>
      </c>
      <c r="AM209" s="56">
        <v>0</v>
      </c>
      <c r="AN209" s="56">
        <f>AN210+AN217</f>
        <v>222790000</v>
      </c>
      <c r="AO209" s="56">
        <f>AP209*25</f>
        <v>50</v>
      </c>
      <c r="AP209" s="56">
        <v>2</v>
      </c>
      <c r="AQ209" s="56" t="s">
        <v>91</v>
      </c>
      <c r="AR209" s="56">
        <v>0</v>
      </c>
      <c r="AS209" s="56">
        <f>AS210+AS217</f>
        <v>222790000</v>
      </c>
      <c r="AT209" s="56">
        <f>AU209*25</f>
        <v>50</v>
      </c>
      <c r="AU209" s="56">
        <v>2</v>
      </c>
      <c r="AV209" s="56" t="s">
        <v>91</v>
      </c>
      <c r="AW209" s="56">
        <v>0</v>
      </c>
      <c r="AX209" s="56">
        <f>AX210+AX217</f>
        <v>222790000</v>
      </c>
      <c r="AY209" s="56">
        <f>AZ209*25</f>
        <v>50</v>
      </c>
      <c r="AZ209" s="56">
        <v>2</v>
      </c>
      <c r="BA209" s="56" t="s">
        <v>91</v>
      </c>
      <c r="BB209" s="56">
        <v>0</v>
      </c>
      <c r="BC209" s="56">
        <f>BC210+BC217</f>
        <v>222790000</v>
      </c>
      <c r="BD209" s="56">
        <f>BE209*25</f>
        <v>25</v>
      </c>
      <c r="BE209" s="56">
        <v>1</v>
      </c>
      <c r="BF209" s="56" t="s">
        <v>91</v>
      </c>
      <c r="BG209" s="56">
        <v>0</v>
      </c>
      <c r="BH209" s="56">
        <f>BH210+BH217</f>
        <v>111395000</v>
      </c>
      <c r="BI209" s="56">
        <f>BJ209*25</f>
        <v>25</v>
      </c>
      <c r="BJ209" s="56">
        <v>1</v>
      </c>
      <c r="BK209" s="56" t="s">
        <v>91</v>
      </c>
      <c r="BL209" s="56">
        <v>0</v>
      </c>
      <c r="BM209" s="56">
        <f>BM210+BM217</f>
        <v>111395000</v>
      </c>
      <c r="BN209" s="51"/>
      <c r="BO209" s="66"/>
      <c r="BP209" s="66"/>
      <c r="BQ209" s="50">
        <f>+F209+K209+P209+U209+Z209+AE209+AJ209+AO209+AT209+AY209+BD209+BI209</f>
        <v>500</v>
      </c>
      <c r="BR209" s="50">
        <f>+G209+L209+Q209+V209+AA209+AF209+AK209+AP209+AU209+AZ209+BE209+BJ209</f>
        <v>20</v>
      </c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</row>
    <row r="210" spans="1:84" ht="15" customHeight="1" x14ac:dyDescent="0.3">
      <c r="A210" s="57"/>
      <c r="B210" s="57"/>
      <c r="C210" s="57"/>
      <c r="D210" s="57" t="s">
        <v>92</v>
      </c>
      <c r="E210" s="57" t="s">
        <v>19</v>
      </c>
      <c r="F210" s="57"/>
      <c r="G210" s="57">
        <v>0</v>
      </c>
      <c r="H210" s="57" t="s">
        <v>82</v>
      </c>
      <c r="I210" s="57">
        <v>0</v>
      </c>
      <c r="J210" s="57">
        <f>SUM(J211:J216)</f>
        <v>86020000</v>
      </c>
      <c r="K210" s="57"/>
      <c r="L210" s="57">
        <v>0</v>
      </c>
      <c r="M210" s="57" t="s">
        <v>82</v>
      </c>
      <c r="N210" s="57">
        <v>0</v>
      </c>
      <c r="O210" s="57">
        <f>SUM(O211:O216)</f>
        <v>86020000</v>
      </c>
      <c r="P210" s="57"/>
      <c r="Q210" s="57">
        <v>0</v>
      </c>
      <c r="R210" s="57" t="s">
        <v>82</v>
      </c>
      <c r="S210" s="57">
        <v>0</v>
      </c>
      <c r="T210" s="57">
        <f>SUM(T211:T216)</f>
        <v>172040000</v>
      </c>
      <c r="U210" s="57"/>
      <c r="V210" s="57">
        <v>0</v>
      </c>
      <c r="W210" s="57" t="s">
        <v>82</v>
      </c>
      <c r="X210" s="57">
        <v>0</v>
      </c>
      <c r="Y210" s="57">
        <f>SUM(Y211:Y216)</f>
        <v>172040000</v>
      </c>
      <c r="Z210" s="57"/>
      <c r="AA210" s="57">
        <v>0</v>
      </c>
      <c r="AB210" s="57" t="s">
        <v>82</v>
      </c>
      <c r="AC210" s="57">
        <v>0</v>
      </c>
      <c r="AD210" s="57">
        <f>SUM(AD211:AD216)</f>
        <v>172040000</v>
      </c>
      <c r="AE210" s="57"/>
      <c r="AF210" s="57">
        <v>0</v>
      </c>
      <c r="AG210" s="57" t="s">
        <v>82</v>
      </c>
      <c r="AH210" s="57">
        <v>0</v>
      </c>
      <c r="AI210" s="57">
        <f>SUM(AI211:AI216)</f>
        <v>172040000</v>
      </c>
      <c r="AJ210" s="57"/>
      <c r="AK210" s="57">
        <v>0</v>
      </c>
      <c r="AL210" s="57" t="s">
        <v>82</v>
      </c>
      <c r="AM210" s="57">
        <v>0</v>
      </c>
      <c r="AN210" s="57">
        <f>SUM(AN211:AN216)</f>
        <v>172040000</v>
      </c>
      <c r="AO210" s="57"/>
      <c r="AP210" s="57">
        <v>0</v>
      </c>
      <c r="AQ210" s="57" t="s">
        <v>82</v>
      </c>
      <c r="AR210" s="57">
        <v>0</v>
      </c>
      <c r="AS210" s="57">
        <f>SUM(AS211:AS216)</f>
        <v>172040000</v>
      </c>
      <c r="AT210" s="57"/>
      <c r="AU210" s="57">
        <v>0</v>
      </c>
      <c r="AV210" s="57" t="s">
        <v>82</v>
      </c>
      <c r="AW210" s="57">
        <v>0</v>
      </c>
      <c r="AX210" s="57">
        <f>SUM(AX211:AX216)</f>
        <v>172040000</v>
      </c>
      <c r="AY210" s="57"/>
      <c r="AZ210" s="57">
        <v>0</v>
      </c>
      <c r="BA210" s="57" t="s">
        <v>82</v>
      </c>
      <c r="BB210" s="57">
        <v>0</v>
      </c>
      <c r="BC210" s="57">
        <f>SUM(BC211:BC216)</f>
        <v>172040000</v>
      </c>
      <c r="BD210" s="57"/>
      <c r="BE210" s="57">
        <v>0</v>
      </c>
      <c r="BF210" s="57" t="s">
        <v>82</v>
      </c>
      <c r="BG210" s="57">
        <v>0</v>
      </c>
      <c r="BH210" s="57">
        <f>SUM(BH211:BH216)</f>
        <v>86020000</v>
      </c>
      <c r="BI210" s="57"/>
      <c r="BJ210" s="57">
        <v>0</v>
      </c>
      <c r="BK210" s="57" t="s">
        <v>82</v>
      </c>
      <c r="BL210" s="57">
        <v>0</v>
      </c>
      <c r="BM210" s="57">
        <f>SUM(BM211:BM216)</f>
        <v>86020000</v>
      </c>
      <c r="BO210" s="67"/>
      <c r="BP210" s="67"/>
    </row>
    <row r="211" spans="1:84" ht="15" customHeight="1" x14ac:dyDescent="0.3">
      <c r="A211" s="57"/>
      <c r="B211" s="57"/>
      <c r="C211" s="57"/>
      <c r="D211" s="57" t="s">
        <v>82</v>
      </c>
      <c r="E211" s="57" t="s">
        <v>20</v>
      </c>
      <c r="F211" s="57"/>
      <c r="G211" s="57">
        <f>92*G209</f>
        <v>92</v>
      </c>
      <c r="H211" s="57" t="s">
        <v>93</v>
      </c>
      <c r="I211" s="57">
        <v>150000</v>
      </c>
      <c r="J211" s="57">
        <f t="shared" ref="J211:J216" si="180">G211*I211</f>
        <v>13800000</v>
      </c>
      <c r="K211" s="57"/>
      <c r="L211" s="57">
        <f>92*L209</f>
        <v>92</v>
      </c>
      <c r="M211" s="57" t="s">
        <v>93</v>
      </c>
      <c r="N211" s="57">
        <v>150000</v>
      </c>
      <c r="O211" s="57">
        <f t="shared" ref="O211:O216" si="181">L211*N211</f>
        <v>13800000</v>
      </c>
      <c r="P211" s="57"/>
      <c r="Q211" s="57">
        <f>92*Q209</f>
        <v>184</v>
      </c>
      <c r="R211" s="57" t="s">
        <v>93</v>
      </c>
      <c r="S211" s="57">
        <v>150000</v>
      </c>
      <c r="T211" s="57">
        <f t="shared" ref="T211:T216" si="182">Q211*S211</f>
        <v>27600000</v>
      </c>
      <c r="U211" s="57"/>
      <c r="V211" s="57">
        <f>92*V209</f>
        <v>184</v>
      </c>
      <c r="W211" s="57" t="s">
        <v>93</v>
      </c>
      <c r="X211" s="57">
        <v>150000</v>
      </c>
      <c r="Y211" s="57">
        <f t="shared" ref="Y211:Y216" si="183">V211*X211</f>
        <v>27600000</v>
      </c>
      <c r="Z211" s="57"/>
      <c r="AA211" s="57">
        <f>92*AA209</f>
        <v>184</v>
      </c>
      <c r="AB211" s="57" t="s">
        <v>93</v>
      </c>
      <c r="AC211" s="57">
        <v>150000</v>
      </c>
      <c r="AD211" s="57">
        <f t="shared" ref="AD211:AD216" si="184">AA211*AC211</f>
        <v>27600000</v>
      </c>
      <c r="AE211" s="57"/>
      <c r="AF211" s="57">
        <f>92*AF209</f>
        <v>184</v>
      </c>
      <c r="AG211" s="57" t="s">
        <v>93</v>
      </c>
      <c r="AH211" s="57">
        <v>150000</v>
      </c>
      <c r="AI211" s="57">
        <f t="shared" ref="AI211:AI216" si="185">AF211*AH211</f>
        <v>27600000</v>
      </c>
      <c r="AJ211" s="57"/>
      <c r="AK211" s="57">
        <f>92*AK209</f>
        <v>184</v>
      </c>
      <c r="AL211" s="57" t="s">
        <v>93</v>
      </c>
      <c r="AM211" s="57">
        <v>150000</v>
      </c>
      <c r="AN211" s="57">
        <f t="shared" ref="AN211:AN216" si="186">AK211*AM211</f>
        <v>27600000</v>
      </c>
      <c r="AO211" s="57"/>
      <c r="AP211" s="57">
        <f>92*AP209</f>
        <v>184</v>
      </c>
      <c r="AQ211" s="57" t="s">
        <v>93</v>
      </c>
      <c r="AR211" s="57">
        <v>150000</v>
      </c>
      <c r="AS211" s="57">
        <f t="shared" ref="AS211:AS216" si="187">AP211*AR211</f>
        <v>27600000</v>
      </c>
      <c r="AT211" s="57"/>
      <c r="AU211" s="57">
        <f>92*AU209</f>
        <v>184</v>
      </c>
      <c r="AV211" s="57" t="s">
        <v>93</v>
      </c>
      <c r="AW211" s="57">
        <v>150000</v>
      </c>
      <c r="AX211" s="57">
        <f t="shared" ref="AX211:AX216" si="188">AU211*AW211</f>
        <v>27600000</v>
      </c>
      <c r="AY211" s="57"/>
      <c r="AZ211" s="57">
        <f>92*AZ209</f>
        <v>184</v>
      </c>
      <c r="BA211" s="57" t="s">
        <v>93</v>
      </c>
      <c r="BB211" s="57">
        <v>150000</v>
      </c>
      <c r="BC211" s="57">
        <f t="shared" ref="BC211:BC216" si="189">AZ211*BB211</f>
        <v>27600000</v>
      </c>
      <c r="BD211" s="57"/>
      <c r="BE211" s="57">
        <f>92*BE209</f>
        <v>92</v>
      </c>
      <c r="BF211" s="57" t="s">
        <v>93</v>
      </c>
      <c r="BG211" s="57">
        <v>150000</v>
      </c>
      <c r="BH211" s="57">
        <f t="shared" ref="BH211:BH216" si="190">BE211*BG211</f>
        <v>13800000</v>
      </c>
      <c r="BI211" s="57"/>
      <c r="BJ211" s="57">
        <f>92*BJ209</f>
        <v>92</v>
      </c>
      <c r="BK211" s="57" t="s">
        <v>93</v>
      </c>
      <c r="BL211" s="57">
        <v>150000</v>
      </c>
      <c r="BM211" s="57">
        <f t="shared" ref="BM211:BM216" si="191">BJ211*BL211</f>
        <v>13800000</v>
      </c>
      <c r="BO211" s="67"/>
      <c r="BP211" s="67"/>
    </row>
    <row r="212" spans="1:84" ht="15" customHeight="1" x14ac:dyDescent="0.3">
      <c r="A212" s="57"/>
      <c r="B212" s="57"/>
      <c r="C212" s="57"/>
      <c r="D212" s="57" t="s">
        <v>82</v>
      </c>
      <c r="E212" s="57" t="s">
        <v>21</v>
      </c>
      <c r="F212" s="57"/>
      <c r="G212" s="57">
        <f>228*2*G209</f>
        <v>456</v>
      </c>
      <c r="H212" s="57" t="s">
        <v>93</v>
      </c>
      <c r="I212" s="57">
        <v>150000</v>
      </c>
      <c r="J212" s="57">
        <f t="shared" si="180"/>
        <v>68400000</v>
      </c>
      <c r="K212" s="57"/>
      <c r="L212" s="57">
        <f>228*2*L209</f>
        <v>456</v>
      </c>
      <c r="M212" s="57" t="s">
        <v>93</v>
      </c>
      <c r="N212" s="57">
        <v>150000</v>
      </c>
      <c r="O212" s="57">
        <f t="shared" si="181"/>
        <v>68400000</v>
      </c>
      <c r="P212" s="57"/>
      <c r="Q212" s="57">
        <f>228*2*Q209</f>
        <v>912</v>
      </c>
      <c r="R212" s="57" t="s">
        <v>93</v>
      </c>
      <c r="S212" s="57">
        <v>150000</v>
      </c>
      <c r="T212" s="57">
        <f t="shared" si="182"/>
        <v>136800000</v>
      </c>
      <c r="U212" s="57"/>
      <c r="V212" s="57">
        <f>228*2*V209</f>
        <v>912</v>
      </c>
      <c r="W212" s="57" t="s">
        <v>93</v>
      </c>
      <c r="X212" s="57">
        <v>150000</v>
      </c>
      <c r="Y212" s="57">
        <f t="shared" si="183"/>
        <v>136800000</v>
      </c>
      <c r="Z212" s="57"/>
      <c r="AA212" s="57">
        <f>228*2*AA209</f>
        <v>912</v>
      </c>
      <c r="AB212" s="57" t="s">
        <v>93</v>
      </c>
      <c r="AC212" s="57">
        <v>150000</v>
      </c>
      <c r="AD212" s="57">
        <f t="shared" si="184"/>
        <v>136800000</v>
      </c>
      <c r="AE212" s="57"/>
      <c r="AF212" s="57">
        <f>228*2*AF209</f>
        <v>912</v>
      </c>
      <c r="AG212" s="57" t="s">
        <v>93</v>
      </c>
      <c r="AH212" s="57">
        <v>150000</v>
      </c>
      <c r="AI212" s="57">
        <f t="shared" si="185"/>
        <v>136800000</v>
      </c>
      <c r="AJ212" s="57"/>
      <c r="AK212" s="57">
        <f>228*2*AK209</f>
        <v>912</v>
      </c>
      <c r="AL212" s="57" t="s">
        <v>93</v>
      </c>
      <c r="AM212" s="57">
        <v>150000</v>
      </c>
      <c r="AN212" s="57">
        <f t="shared" si="186"/>
        <v>136800000</v>
      </c>
      <c r="AO212" s="57"/>
      <c r="AP212" s="57">
        <f>228*2*AP209</f>
        <v>912</v>
      </c>
      <c r="AQ212" s="57" t="s">
        <v>93</v>
      </c>
      <c r="AR212" s="57">
        <v>150000</v>
      </c>
      <c r="AS212" s="57">
        <f t="shared" si="187"/>
        <v>136800000</v>
      </c>
      <c r="AT212" s="57"/>
      <c r="AU212" s="57">
        <f>228*2*AU209</f>
        <v>912</v>
      </c>
      <c r="AV212" s="57" t="s">
        <v>93</v>
      </c>
      <c r="AW212" s="57">
        <v>150000</v>
      </c>
      <c r="AX212" s="57">
        <f t="shared" si="188"/>
        <v>136800000</v>
      </c>
      <c r="AY212" s="57"/>
      <c r="AZ212" s="57">
        <f>228*2*AZ209</f>
        <v>912</v>
      </c>
      <c r="BA212" s="57" t="s">
        <v>93</v>
      </c>
      <c r="BB212" s="57">
        <v>150000</v>
      </c>
      <c r="BC212" s="57">
        <f t="shared" si="189"/>
        <v>136800000</v>
      </c>
      <c r="BD212" s="57"/>
      <c r="BE212" s="57">
        <f>228*2*BE209</f>
        <v>456</v>
      </c>
      <c r="BF212" s="57" t="s">
        <v>93</v>
      </c>
      <c r="BG212" s="57">
        <v>150000</v>
      </c>
      <c r="BH212" s="57">
        <f t="shared" si="190"/>
        <v>68400000</v>
      </c>
      <c r="BI212" s="57"/>
      <c r="BJ212" s="57">
        <f>228*2*BJ209</f>
        <v>456</v>
      </c>
      <c r="BK212" s="57" t="s">
        <v>93</v>
      </c>
      <c r="BL212" s="57">
        <v>150000</v>
      </c>
      <c r="BM212" s="57">
        <f t="shared" si="191"/>
        <v>68400000</v>
      </c>
      <c r="BO212" s="67"/>
      <c r="BP212" s="67"/>
    </row>
    <row r="213" spans="1:84" ht="15" customHeight="1" x14ac:dyDescent="0.3">
      <c r="A213" s="57"/>
      <c r="B213" s="57"/>
      <c r="C213" s="57"/>
      <c r="D213" s="57" t="s">
        <v>82</v>
      </c>
      <c r="E213" s="57" t="s">
        <v>22</v>
      </c>
      <c r="F213" s="57"/>
      <c r="G213" s="57">
        <f>G209</f>
        <v>1</v>
      </c>
      <c r="H213" s="57" t="s">
        <v>94</v>
      </c>
      <c r="I213" s="57">
        <v>0</v>
      </c>
      <c r="J213" s="57">
        <f t="shared" si="180"/>
        <v>0</v>
      </c>
      <c r="K213" s="57"/>
      <c r="L213" s="57">
        <f>L209</f>
        <v>1</v>
      </c>
      <c r="M213" s="57" t="s">
        <v>94</v>
      </c>
      <c r="N213" s="57">
        <v>0</v>
      </c>
      <c r="O213" s="57">
        <f t="shared" si="181"/>
        <v>0</v>
      </c>
      <c r="P213" s="57"/>
      <c r="Q213" s="57">
        <f>Q209</f>
        <v>2</v>
      </c>
      <c r="R213" s="57" t="s">
        <v>94</v>
      </c>
      <c r="S213" s="57">
        <v>0</v>
      </c>
      <c r="T213" s="57">
        <f t="shared" si="182"/>
        <v>0</v>
      </c>
      <c r="U213" s="57"/>
      <c r="V213" s="57">
        <f>V209</f>
        <v>2</v>
      </c>
      <c r="W213" s="57" t="s">
        <v>94</v>
      </c>
      <c r="X213" s="57">
        <v>0</v>
      </c>
      <c r="Y213" s="57">
        <f t="shared" si="183"/>
        <v>0</v>
      </c>
      <c r="Z213" s="57"/>
      <c r="AA213" s="57">
        <f>AA209</f>
        <v>2</v>
      </c>
      <c r="AB213" s="57" t="s">
        <v>94</v>
      </c>
      <c r="AC213" s="57">
        <v>0</v>
      </c>
      <c r="AD213" s="57">
        <f t="shared" si="184"/>
        <v>0</v>
      </c>
      <c r="AE213" s="57"/>
      <c r="AF213" s="57">
        <f>AF209</f>
        <v>2</v>
      </c>
      <c r="AG213" s="57" t="s">
        <v>94</v>
      </c>
      <c r="AH213" s="57">
        <v>0</v>
      </c>
      <c r="AI213" s="57">
        <f t="shared" si="185"/>
        <v>0</v>
      </c>
      <c r="AJ213" s="57"/>
      <c r="AK213" s="57">
        <f>AK209</f>
        <v>2</v>
      </c>
      <c r="AL213" s="57" t="s">
        <v>94</v>
      </c>
      <c r="AM213" s="57">
        <v>0</v>
      </c>
      <c r="AN213" s="57">
        <f t="shared" si="186"/>
        <v>0</v>
      </c>
      <c r="AO213" s="57"/>
      <c r="AP213" s="57">
        <f>AP209</f>
        <v>2</v>
      </c>
      <c r="AQ213" s="57" t="s">
        <v>94</v>
      </c>
      <c r="AR213" s="57">
        <v>0</v>
      </c>
      <c r="AS213" s="57">
        <f t="shared" si="187"/>
        <v>0</v>
      </c>
      <c r="AT213" s="57"/>
      <c r="AU213" s="57">
        <f>AU209</f>
        <v>2</v>
      </c>
      <c r="AV213" s="57" t="s">
        <v>94</v>
      </c>
      <c r="AW213" s="57">
        <v>0</v>
      </c>
      <c r="AX213" s="57">
        <f t="shared" si="188"/>
        <v>0</v>
      </c>
      <c r="AY213" s="57"/>
      <c r="AZ213" s="57">
        <f>AZ209</f>
        <v>2</v>
      </c>
      <c r="BA213" s="57" t="s">
        <v>94</v>
      </c>
      <c r="BB213" s="57">
        <v>0</v>
      </c>
      <c r="BC213" s="57">
        <f t="shared" si="189"/>
        <v>0</v>
      </c>
      <c r="BD213" s="57"/>
      <c r="BE213" s="57">
        <f>BE209</f>
        <v>1</v>
      </c>
      <c r="BF213" s="57" t="s">
        <v>94</v>
      </c>
      <c r="BG213" s="57">
        <v>0</v>
      </c>
      <c r="BH213" s="57">
        <f t="shared" si="190"/>
        <v>0</v>
      </c>
      <c r="BI213" s="57"/>
      <c r="BJ213" s="57">
        <f>BJ209</f>
        <v>1</v>
      </c>
      <c r="BK213" s="57" t="s">
        <v>94</v>
      </c>
      <c r="BL213" s="57">
        <v>0</v>
      </c>
      <c r="BM213" s="57">
        <f t="shared" si="191"/>
        <v>0</v>
      </c>
      <c r="BO213" s="67"/>
      <c r="BP213" s="67"/>
    </row>
    <row r="214" spans="1:84" ht="15" customHeight="1" x14ac:dyDescent="0.3">
      <c r="A214" s="57"/>
      <c r="B214" s="57"/>
      <c r="C214" s="57"/>
      <c r="D214" s="57" t="s">
        <v>82</v>
      </c>
      <c r="E214" s="57" t="s">
        <v>23</v>
      </c>
      <c r="F214" s="57"/>
      <c r="G214" s="57">
        <f>8*G209</f>
        <v>8</v>
      </c>
      <c r="H214" s="57" t="s">
        <v>95</v>
      </c>
      <c r="I214" s="57">
        <v>190000</v>
      </c>
      <c r="J214" s="57">
        <f t="shared" si="180"/>
        <v>1520000</v>
      </c>
      <c r="K214" s="57"/>
      <c r="L214" s="57">
        <f>8*L209</f>
        <v>8</v>
      </c>
      <c r="M214" s="57" t="s">
        <v>95</v>
      </c>
      <c r="N214" s="57">
        <v>190000</v>
      </c>
      <c r="O214" s="57">
        <f t="shared" si="181"/>
        <v>1520000</v>
      </c>
      <c r="P214" s="57"/>
      <c r="Q214" s="57">
        <f>8*Q209</f>
        <v>16</v>
      </c>
      <c r="R214" s="57" t="s">
        <v>95</v>
      </c>
      <c r="S214" s="57">
        <v>190000</v>
      </c>
      <c r="T214" s="57">
        <f t="shared" si="182"/>
        <v>3040000</v>
      </c>
      <c r="U214" s="57"/>
      <c r="V214" s="57">
        <f>8*V209</f>
        <v>16</v>
      </c>
      <c r="W214" s="57" t="s">
        <v>95</v>
      </c>
      <c r="X214" s="57">
        <v>190000</v>
      </c>
      <c r="Y214" s="57">
        <f t="shared" si="183"/>
        <v>3040000</v>
      </c>
      <c r="Z214" s="57"/>
      <c r="AA214" s="57">
        <f>8*AA209</f>
        <v>16</v>
      </c>
      <c r="AB214" s="57" t="s">
        <v>95</v>
      </c>
      <c r="AC214" s="57">
        <v>190000</v>
      </c>
      <c r="AD214" s="57">
        <f t="shared" si="184"/>
        <v>3040000</v>
      </c>
      <c r="AE214" s="57"/>
      <c r="AF214" s="57">
        <f>8*AF209</f>
        <v>16</v>
      </c>
      <c r="AG214" s="57" t="s">
        <v>95</v>
      </c>
      <c r="AH214" s="57">
        <v>190000</v>
      </c>
      <c r="AI214" s="57">
        <f t="shared" si="185"/>
        <v>3040000</v>
      </c>
      <c r="AJ214" s="57"/>
      <c r="AK214" s="57">
        <f>8*AK209</f>
        <v>16</v>
      </c>
      <c r="AL214" s="57" t="s">
        <v>95</v>
      </c>
      <c r="AM214" s="57">
        <v>190000</v>
      </c>
      <c r="AN214" s="57">
        <f t="shared" si="186"/>
        <v>3040000</v>
      </c>
      <c r="AO214" s="57"/>
      <c r="AP214" s="57">
        <f>8*AP209</f>
        <v>16</v>
      </c>
      <c r="AQ214" s="57" t="s">
        <v>95</v>
      </c>
      <c r="AR214" s="57">
        <v>190000</v>
      </c>
      <c r="AS214" s="57">
        <f t="shared" si="187"/>
        <v>3040000</v>
      </c>
      <c r="AT214" s="57"/>
      <c r="AU214" s="57">
        <f>8*AU209</f>
        <v>16</v>
      </c>
      <c r="AV214" s="57" t="s">
        <v>95</v>
      </c>
      <c r="AW214" s="57">
        <v>190000</v>
      </c>
      <c r="AX214" s="57">
        <f t="shared" si="188"/>
        <v>3040000</v>
      </c>
      <c r="AY214" s="57"/>
      <c r="AZ214" s="57">
        <f>8*AZ209</f>
        <v>16</v>
      </c>
      <c r="BA214" s="57" t="s">
        <v>95</v>
      </c>
      <c r="BB214" s="57">
        <v>190000</v>
      </c>
      <c r="BC214" s="57">
        <f t="shared" si="189"/>
        <v>3040000</v>
      </c>
      <c r="BD214" s="57"/>
      <c r="BE214" s="57">
        <f>8*BE209</f>
        <v>8</v>
      </c>
      <c r="BF214" s="57" t="s">
        <v>95</v>
      </c>
      <c r="BG214" s="57">
        <v>190000</v>
      </c>
      <c r="BH214" s="57">
        <f t="shared" si="190"/>
        <v>1520000</v>
      </c>
      <c r="BI214" s="57"/>
      <c r="BJ214" s="57">
        <f>8*BJ209</f>
        <v>8</v>
      </c>
      <c r="BK214" s="57" t="s">
        <v>95</v>
      </c>
      <c r="BL214" s="57">
        <v>190000</v>
      </c>
      <c r="BM214" s="57">
        <f t="shared" si="191"/>
        <v>1520000</v>
      </c>
      <c r="BO214" s="67"/>
      <c r="BP214" s="67"/>
    </row>
    <row r="215" spans="1:84" ht="15" customHeight="1" x14ac:dyDescent="0.3">
      <c r="A215" s="57"/>
      <c r="B215" s="57"/>
      <c r="C215" s="57"/>
      <c r="D215" s="57" t="s">
        <v>82</v>
      </c>
      <c r="E215" s="57" t="s">
        <v>24</v>
      </c>
      <c r="F215" s="57"/>
      <c r="G215" s="57">
        <f>2*2*G209</f>
        <v>4</v>
      </c>
      <c r="H215" s="57" t="s">
        <v>96</v>
      </c>
      <c r="I215" s="57">
        <v>200000</v>
      </c>
      <c r="J215" s="57">
        <f t="shared" si="180"/>
        <v>800000</v>
      </c>
      <c r="K215" s="57"/>
      <c r="L215" s="57">
        <f>2*2*L209</f>
        <v>4</v>
      </c>
      <c r="M215" s="57" t="s">
        <v>96</v>
      </c>
      <c r="N215" s="57">
        <v>200000</v>
      </c>
      <c r="O215" s="57">
        <f t="shared" si="181"/>
        <v>800000</v>
      </c>
      <c r="P215" s="57"/>
      <c r="Q215" s="57">
        <f>2*2*Q209</f>
        <v>8</v>
      </c>
      <c r="R215" s="57" t="s">
        <v>96</v>
      </c>
      <c r="S215" s="57">
        <v>200000</v>
      </c>
      <c r="T215" s="57">
        <f t="shared" si="182"/>
        <v>1600000</v>
      </c>
      <c r="U215" s="57"/>
      <c r="V215" s="57">
        <f>2*2*V209</f>
        <v>8</v>
      </c>
      <c r="W215" s="57" t="s">
        <v>96</v>
      </c>
      <c r="X215" s="57">
        <v>200000</v>
      </c>
      <c r="Y215" s="57">
        <f t="shared" si="183"/>
        <v>1600000</v>
      </c>
      <c r="Z215" s="57"/>
      <c r="AA215" s="57">
        <f>2*2*AA209</f>
        <v>8</v>
      </c>
      <c r="AB215" s="57" t="s">
        <v>96</v>
      </c>
      <c r="AC215" s="57">
        <v>200000</v>
      </c>
      <c r="AD215" s="57">
        <f t="shared" si="184"/>
        <v>1600000</v>
      </c>
      <c r="AE215" s="57"/>
      <c r="AF215" s="57">
        <f>2*2*AF209</f>
        <v>8</v>
      </c>
      <c r="AG215" s="57" t="s">
        <v>96</v>
      </c>
      <c r="AH215" s="57">
        <v>200000</v>
      </c>
      <c r="AI215" s="57">
        <f t="shared" si="185"/>
        <v>1600000</v>
      </c>
      <c r="AJ215" s="57"/>
      <c r="AK215" s="57">
        <f>2*2*AK209</f>
        <v>8</v>
      </c>
      <c r="AL215" s="57" t="s">
        <v>96</v>
      </c>
      <c r="AM215" s="57">
        <v>200000</v>
      </c>
      <c r="AN215" s="57">
        <f t="shared" si="186"/>
        <v>1600000</v>
      </c>
      <c r="AO215" s="57"/>
      <c r="AP215" s="57">
        <f>2*2*AP209</f>
        <v>8</v>
      </c>
      <c r="AQ215" s="57" t="s">
        <v>96</v>
      </c>
      <c r="AR215" s="57">
        <v>200000</v>
      </c>
      <c r="AS215" s="57">
        <f t="shared" si="187"/>
        <v>1600000</v>
      </c>
      <c r="AT215" s="57"/>
      <c r="AU215" s="57">
        <f>2*2*AU209</f>
        <v>8</v>
      </c>
      <c r="AV215" s="57" t="s">
        <v>96</v>
      </c>
      <c r="AW215" s="57">
        <v>200000</v>
      </c>
      <c r="AX215" s="57">
        <f t="shared" si="188"/>
        <v>1600000</v>
      </c>
      <c r="AY215" s="57"/>
      <c r="AZ215" s="57">
        <f>2*2*AZ209</f>
        <v>8</v>
      </c>
      <c r="BA215" s="57" t="s">
        <v>96</v>
      </c>
      <c r="BB215" s="57">
        <v>200000</v>
      </c>
      <c r="BC215" s="57">
        <f t="shared" si="189"/>
        <v>1600000</v>
      </c>
      <c r="BD215" s="57"/>
      <c r="BE215" s="57">
        <f>2*2*BE209</f>
        <v>4</v>
      </c>
      <c r="BF215" s="57" t="s">
        <v>96</v>
      </c>
      <c r="BG215" s="57">
        <v>200000</v>
      </c>
      <c r="BH215" s="57">
        <f t="shared" si="190"/>
        <v>800000</v>
      </c>
      <c r="BI215" s="57"/>
      <c r="BJ215" s="57">
        <f>2*2*BJ209</f>
        <v>4</v>
      </c>
      <c r="BK215" s="57" t="s">
        <v>96</v>
      </c>
      <c r="BL215" s="57">
        <v>200000</v>
      </c>
      <c r="BM215" s="57">
        <f t="shared" si="191"/>
        <v>800000</v>
      </c>
      <c r="BO215" s="67"/>
      <c r="BP215" s="67"/>
    </row>
    <row r="216" spans="1:84" ht="15" customHeight="1" x14ac:dyDescent="0.3">
      <c r="A216" s="57"/>
      <c r="B216" s="57"/>
      <c r="C216" s="57"/>
      <c r="D216" s="57" t="s">
        <v>82</v>
      </c>
      <c r="E216" s="57" t="s">
        <v>25</v>
      </c>
      <c r="F216" s="57"/>
      <c r="G216" s="57">
        <f>8*F209</f>
        <v>200</v>
      </c>
      <c r="H216" s="57" t="s">
        <v>95</v>
      </c>
      <c r="I216" s="57">
        <v>7500</v>
      </c>
      <c r="J216" s="57">
        <f t="shared" si="180"/>
        <v>1500000</v>
      </c>
      <c r="K216" s="57"/>
      <c r="L216" s="57">
        <f>8*K209</f>
        <v>200</v>
      </c>
      <c r="M216" s="57" t="s">
        <v>95</v>
      </c>
      <c r="N216" s="57">
        <v>7500</v>
      </c>
      <c r="O216" s="57">
        <f t="shared" si="181"/>
        <v>1500000</v>
      </c>
      <c r="P216" s="57"/>
      <c r="Q216" s="57">
        <f>8*P209</f>
        <v>400</v>
      </c>
      <c r="R216" s="57" t="s">
        <v>95</v>
      </c>
      <c r="S216" s="57">
        <v>7500</v>
      </c>
      <c r="T216" s="57">
        <f t="shared" si="182"/>
        <v>3000000</v>
      </c>
      <c r="U216" s="57"/>
      <c r="V216" s="57">
        <f>8*U209</f>
        <v>400</v>
      </c>
      <c r="W216" s="57" t="s">
        <v>95</v>
      </c>
      <c r="X216" s="57">
        <v>7500</v>
      </c>
      <c r="Y216" s="57">
        <f t="shared" si="183"/>
        <v>3000000</v>
      </c>
      <c r="Z216" s="57"/>
      <c r="AA216" s="57">
        <f>8*Z209</f>
        <v>400</v>
      </c>
      <c r="AB216" s="57" t="s">
        <v>95</v>
      </c>
      <c r="AC216" s="57">
        <v>7500</v>
      </c>
      <c r="AD216" s="57">
        <f t="shared" si="184"/>
        <v>3000000</v>
      </c>
      <c r="AE216" s="57"/>
      <c r="AF216" s="57">
        <f>8*AE209</f>
        <v>400</v>
      </c>
      <c r="AG216" s="57" t="s">
        <v>95</v>
      </c>
      <c r="AH216" s="57">
        <v>7500</v>
      </c>
      <c r="AI216" s="57">
        <f t="shared" si="185"/>
        <v>3000000</v>
      </c>
      <c r="AJ216" s="57"/>
      <c r="AK216" s="57">
        <f>8*AJ209</f>
        <v>400</v>
      </c>
      <c r="AL216" s="57" t="s">
        <v>95</v>
      </c>
      <c r="AM216" s="57">
        <v>7500</v>
      </c>
      <c r="AN216" s="57">
        <f t="shared" si="186"/>
        <v>3000000</v>
      </c>
      <c r="AO216" s="57"/>
      <c r="AP216" s="57">
        <f>8*AO209</f>
        <v>400</v>
      </c>
      <c r="AQ216" s="57" t="s">
        <v>95</v>
      </c>
      <c r="AR216" s="57">
        <v>7500</v>
      </c>
      <c r="AS216" s="57">
        <f t="shared" si="187"/>
        <v>3000000</v>
      </c>
      <c r="AT216" s="57"/>
      <c r="AU216" s="57">
        <f>8*AT209</f>
        <v>400</v>
      </c>
      <c r="AV216" s="57" t="s">
        <v>95</v>
      </c>
      <c r="AW216" s="57">
        <v>7500</v>
      </c>
      <c r="AX216" s="57">
        <f t="shared" si="188"/>
        <v>3000000</v>
      </c>
      <c r="AY216" s="57"/>
      <c r="AZ216" s="57">
        <f>8*AY209</f>
        <v>400</v>
      </c>
      <c r="BA216" s="57" t="s">
        <v>95</v>
      </c>
      <c r="BB216" s="57">
        <v>7500</v>
      </c>
      <c r="BC216" s="57">
        <f t="shared" si="189"/>
        <v>3000000</v>
      </c>
      <c r="BD216" s="57"/>
      <c r="BE216" s="57">
        <f>8*BD209</f>
        <v>200</v>
      </c>
      <c r="BF216" s="57" t="s">
        <v>95</v>
      </c>
      <c r="BG216" s="57">
        <v>7500</v>
      </c>
      <c r="BH216" s="57">
        <f t="shared" si="190"/>
        <v>1500000</v>
      </c>
      <c r="BI216" s="57"/>
      <c r="BJ216" s="57">
        <f>8*BI209</f>
        <v>200</v>
      </c>
      <c r="BK216" s="57" t="s">
        <v>95</v>
      </c>
      <c r="BL216" s="57">
        <v>7500</v>
      </c>
      <c r="BM216" s="57">
        <f t="shared" si="191"/>
        <v>1500000</v>
      </c>
      <c r="BO216" s="67"/>
      <c r="BP216" s="67"/>
    </row>
    <row r="217" spans="1:84" ht="15" customHeight="1" x14ac:dyDescent="0.3">
      <c r="A217" s="57"/>
      <c r="B217" s="57"/>
      <c r="C217" s="57"/>
      <c r="D217" s="57" t="s">
        <v>97</v>
      </c>
      <c r="E217" s="57" t="s">
        <v>26</v>
      </c>
      <c r="F217" s="57"/>
      <c r="G217" s="57">
        <v>0</v>
      </c>
      <c r="H217" s="57" t="s">
        <v>82</v>
      </c>
      <c r="I217" s="57">
        <v>0</v>
      </c>
      <c r="J217" s="57">
        <f>SUM(J218:J222)</f>
        <v>25375000</v>
      </c>
      <c r="K217" s="57"/>
      <c r="L217" s="57">
        <v>0</v>
      </c>
      <c r="M217" s="57" t="s">
        <v>82</v>
      </c>
      <c r="N217" s="57">
        <v>0</v>
      </c>
      <c r="O217" s="57">
        <f>SUM(O218:O222)</f>
        <v>25375000</v>
      </c>
      <c r="P217" s="57"/>
      <c r="Q217" s="57">
        <v>0</v>
      </c>
      <c r="R217" s="57" t="s">
        <v>82</v>
      </c>
      <c r="S217" s="57">
        <v>0</v>
      </c>
      <c r="T217" s="57">
        <f>SUM(T218:T222)</f>
        <v>50750000</v>
      </c>
      <c r="U217" s="57"/>
      <c r="V217" s="57">
        <v>0</v>
      </c>
      <c r="W217" s="57" t="s">
        <v>82</v>
      </c>
      <c r="X217" s="57">
        <v>0</v>
      </c>
      <c r="Y217" s="57">
        <f>SUM(Y218:Y222)</f>
        <v>50750000</v>
      </c>
      <c r="Z217" s="57"/>
      <c r="AA217" s="57">
        <v>0</v>
      </c>
      <c r="AB217" s="57" t="s">
        <v>82</v>
      </c>
      <c r="AC217" s="57">
        <v>0</v>
      </c>
      <c r="AD217" s="57">
        <f>SUM(AD218:AD222)</f>
        <v>50750000</v>
      </c>
      <c r="AE217" s="57"/>
      <c r="AF217" s="57">
        <v>0</v>
      </c>
      <c r="AG217" s="57" t="s">
        <v>82</v>
      </c>
      <c r="AH217" s="57">
        <v>0</v>
      </c>
      <c r="AI217" s="57">
        <f>SUM(AI218:AI222)</f>
        <v>50750000</v>
      </c>
      <c r="AJ217" s="57"/>
      <c r="AK217" s="57">
        <v>0</v>
      </c>
      <c r="AL217" s="57" t="s">
        <v>82</v>
      </c>
      <c r="AM217" s="57">
        <v>0</v>
      </c>
      <c r="AN217" s="57">
        <f>SUM(AN218:AN222)</f>
        <v>50750000</v>
      </c>
      <c r="AO217" s="57"/>
      <c r="AP217" s="57">
        <v>0</v>
      </c>
      <c r="AQ217" s="57" t="s">
        <v>82</v>
      </c>
      <c r="AR217" s="57">
        <v>0</v>
      </c>
      <c r="AS217" s="57">
        <f>SUM(AS218:AS222)</f>
        <v>50750000</v>
      </c>
      <c r="AT217" s="57"/>
      <c r="AU217" s="57">
        <v>0</v>
      </c>
      <c r="AV217" s="57" t="s">
        <v>82</v>
      </c>
      <c r="AW217" s="57">
        <v>0</v>
      </c>
      <c r="AX217" s="57">
        <f>SUM(AX218:AX222)</f>
        <v>50750000</v>
      </c>
      <c r="AY217" s="57"/>
      <c r="AZ217" s="57">
        <v>0</v>
      </c>
      <c r="BA217" s="57" t="s">
        <v>82</v>
      </c>
      <c r="BB217" s="57">
        <v>0</v>
      </c>
      <c r="BC217" s="57">
        <f>SUM(BC218:BC222)</f>
        <v>50750000</v>
      </c>
      <c r="BD217" s="57"/>
      <c r="BE217" s="57">
        <v>0</v>
      </c>
      <c r="BF217" s="57" t="s">
        <v>82</v>
      </c>
      <c r="BG217" s="57">
        <v>0</v>
      </c>
      <c r="BH217" s="57">
        <f>SUM(BH218:BH222)</f>
        <v>25375000</v>
      </c>
      <c r="BI217" s="57"/>
      <c r="BJ217" s="57">
        <v>0</v>
      </c>
      <c r="BK217" s="57" t="s">
        <v>82</v>
      </c>
      <c r="BL217" s="57">
        <v>0</v>
      </c>
      <c r="BM217" s="57">
        <f>SUM(BM218:BM222)</f>
        <v>25375000</v>
      </c>
      <c r="BO217" s="67"/>
      <c r="BP217" s="67"/>
    </row>
    <row r="218" spans="1:84" ht="15" customHeight="1" x14ac:dyDescent="0.3">
      <c r="A218" s="57"/>
      <c r="B218" s="57"/>
      <c r="C218" s="57"/>
      <c r="D218" s="57" t="s">
        <v>82</v>
      </c>
      <c r="E218" s="57" t="s">
        <v>27</v>
      </c>
      <c r="F218" s="57"/>
      <c r="G218" s="57">
        <f>G209</f>
        <v>1</v>
      </c>
      <c r="H218" s="57" t="s">
        <v>94</v>
      </c>
      <c r="I218" s="57">
        <f>200000+300000</f>
        <v>500000</v>
      </c>
      <c r="J218" s="57">
        <f>G218*I218</f>
        <v>500000</v>
      </c>
      <c r="K218" s="57"/>
      <c r="L218" s="57">
        <f>L209</f>
        <v>1</v>
      </c>
      <c r="M218" s="57" t="s">
        <v>94</v>
      </c>
      <c r="N218" s="57">
        <f>200000+300000</f>
        <v>500000</v>
      </c>
      <c r="O218" s="57">
        <f>L218*N218</f>
        <v>500000</v>
      </c>
      <c r="P218" s="57"/>
      <c r="Q218" s="57">
        <f>Q209</f>
        <v>2</v>
      </c>
      <c r="R218" s="57" t="s">
        <v>94</v>
      </c>
      <c r="S218" s="57">
        <f>200000+300000</f>
        <v>500000</v>
      </c>
      <c r="T218" s="57">
        <f>Q218*S218</f>
        <v>1000000</v>
      </c>
      <c r="U218" s="57"/>
      <c r="V218" s="57">
        <f>V209</f>
        <v>2</v>
      </c>
      <c r="W218" s="57" t="s">
        <v>94</v>
      </c>
      <c r="X218" s="57">
        <f>200000+300000</f>
        <v>500000</v>
      </c>
      <c r="Y218" s="57">
        <f>V218*X218</f>
        <v>1000000</v>
      </c>
      <c r="Z218" s="57"/>
      <c r="AA218" s="57">
        <f>AA209</f>
        <v>2</v>
      </c>
      <c r="AB218" s="57" t="s">
        <v>94</v>
      </c>
      <c r="AC218" s="57">
        <f>200000+300000</f>
        <v>500000</v>
      </c>
      <c r="AD218" s="57">
        <f>AA218*AC218</f>
        <v>1000000</v>
      </c>
      <c r="AE218" s="57"/>
      <c r="AF218" s="57">
        <f>AF209</f>
        <v>2</v>
      </c>
      <c r="AG218" s="57" t="s">
        <v>94</v>
      </c>
      <c r="AH218" s="57">
        <f>200000+300000</f>
        <v>500000</v>
      </c>
      <c r="AI218" s="57">
        <f>AF218*AH218</f>
        <v>1000000</v>
      </c>
      <c r="AJ218" s="57"/>
      <c r="AK218" s="57">
        <f>AK209</f>
        <v>2</v>
      </c>
      <c r="AL218" s="57" t="s">
        <v>94</v>
      </c>
      <c r="AM218" s="57">
        <f>200000+300000</f>
        <v>500000</v>
      </c>
      <c r="AN218" s="57">
        <f>AK218*AM218</f>
        <v>1000000</v>
      </c>
      <c r="AO218" s="57"/>
      <c r="AP218" s="57">
        <f>AP209</f>
        <v>2</v>
      </c>
      <c r="AQ218" s="57" t="s">
        <v>94</v>
      </c>
      <c r="AR218" s="57">
        <f>200000+300000</f>
        <v>500000</v>
      </c>
      <c r="AS218" s="57">
        <f>AP218*AR218</f>
        <v>1000000</v>
      </c>
      <c r="AT218" s="57"/>
      <c r="AU218" s="57">
        <f>AU209</f>
        <v>2</v>
      </c>
      <c r="AV218" s="57" t="s">
        <v>94</v>
      </c>
      <c r="AW218" s="57">
        <f>200000+300000</f>
        <v>500000</v>
      </c>
      <c r="AX218" s="57">
        <f>AU218*AW218</f>
        <v>1000000</v>
      </c>
      <c r="AY218" s="57"/>
      <c r="AZ218" s="57">
        <f>AZ209</f>
        <v>2</v>
      </c>
      <c r="BA218" s="57" t="s">
        <v>94</v>
      </c>
      <c r="BB218" s="57">
        <f>200000+300000</f>
        <v>500000</v>
      </c>
      <c r="BC218" s="57">
        <f>AZ218*BB218</f>
        <v>1000000</v>
      </c>
      <c r="BD218" s="57"/>
      <c r="BE218" s="57">
        <f>BE209</f>
        <v>1</v>
      </c>
      <c r="BF218" s="57" t="s">
        <v>94</v>
      </c>
      <c r="BG218" s="57">
        <f>200000+300000</f>
        <v>500000</v>
      </c>
      <c r="BH218" s="57">
        <f>BE218*BG218</f>
        <v>500000</v>
      </c>
      <c r="BI218" s="57"/>
      <c r="BJ218" s="57">
        <f>BJ209</f>
        <v>1</v>
      </c>
      <c r="BK218" s="57" t="s">
        <v>94</v>
      </c>
      <c r="BL218" s="57">
        <f>200000+300000</f>
        <v>500000</v>
      </c>
      <c r="BM218" s="57">
        <f>BJ218*BL218</f>
        <v>500000</v>
      </c>
      <c r="BO218" s="67"/>
      <c r="BP218" s="67"/>
    </row>
    <row r="219" spans="1:84" ht="15" customHeight="1" x14ac:dyDescent="0.3">
      <c r="A219" s="57"/>
      <c r="B219" s="57"/>
      <c r="C219" s="57"/>
      <c r="D219" s="57" t="s">
        <v>82</v>
      </c>
      <c r="E219" s="58" t="s">
        <v>28</v>
      </c>
      <c r="F219" s="57"/>
      <c r="G219" s="57">
        <f>F209</f>
        <v>25</v>
      </c>
      <c r="H219" s="57" t="s">
        <v>95</v>
      </c>
      <c r="I219" s="57">
        <f>25000+60000+200000+200000+55000+100000+20000+100000</f>
        <v>760000</v>
      </c>
      <c r="J219" s="57">
        <f>G219*I219</f>
        <v>19000000</v>
      </c>
      <c r="K219" s="57"/>
      <c r="L219" s="57">
        <f>K209</f>
        <v>25</v>
      </c>
      <c r="M219" s="57" t="s">
        <v>95</v>
      </c>
      <c r="N219" s="57">
        <f>25000+60000+200000+200000+55000+100000+20000+100000</f>
        <v>760000</v>
      </c>
      <c r="O219" s="57">
        <f>L219*N219</f>
        <v>19000000</v>
      </c>
      <c r="P219" s="57"/>
      <c r="Q219" s="57">
        <f>P209</f>
        <v>50</v>
      </c>
      <c r="R219" s="57" t="s">
        <v>95</v>
      </c>
      <c r="S219" s="57">
        <f>25000+60000+200000+200000+55000+100000+20000+100000</f>
        <v>760000</v>
      </c>
      <c r="T219" s="57">
        <f>Q219*S219</f>
        <v>38000000</v>
      </c>
      <c r="U219" s="57"/>
      <c r="V219" s="57">
        <f>U209</f>
        <v>50</v>
      </c>
      <c r="W219" s="57" t="s">
        <v>95</v>
      </c>
      <c r="X219" s="57">
        <f>25000+60000+200000+200000+55000+100000+20000+100000</f>
        <v>760000</v>
      </c>
      <c r="Y219" s="57">
        <f>V219*X219</f>
        <v>38000000</v>
      </c>
      <c r="Z219" s="57"/>
      <c r="AA219" s="57">
        <f>Z209</f>
        <v>50</v>
      </c>
      <c r="AB219" s="57" t="s">
        <v>95</v>
      </c>
      <c r="AC219" s="57">
        <f>25000+60000+200000+200000+55000+100000+20000+100000</f>
        <v>760000</v>
      </c>
      <c r="AD219" s="57">
        <f>AA219*AC219</f>
        <v>38000000</v>
      </c>
      <c r="AE219" s="57"/>
      <c r="AF219" s="57">
        <f>AE209</f>
        <v>50</v>
      </c>
      <c r="AG219" s="57" t="s">
        <v>95</v>
      </c>
      <c r="AH219" s="57">
        <f>25000+60000+200000+200000+55000+100000+20000+100000</f>
        <v>760000</v>
      </c>
      <c r="AI219" s="57">
        <f>AF219*AH219</f>
        <v>38000000</v>
      </c>
      <c r="AJ219" s="57"/>
      <c r="AK219" s="57">
        <f>AJ209</f>
        <v>50</v>
      </c>
      <c r="AL219" s="57" t="s">
        <v>95</v>
      </c>
      <c r="AM219" s="57">
        <f>25000+60000+200000+200000+55000+100000+20000+100000</f>
        <v>760000</v>
      </c>
      <c r="AN219" s="57">
        <f>AK219*AM219</f>
        <v>38000000</v>
      </c>
      <c r="AO219" s="57"/>
      <c r="AP219" s="57">
        <f>AO209</f>
        <v>50</v>
      </c>
      <c r="AQ219" s="57" t="s">
        <v>95</v>
      </c>
      <c r="AR219" s="57">
        <f>25000+60000+200000+200000+55000+100000+20000+100000</f>
        <v>760000</v>
      </c>
      <c r="AS219" s="57">
        <f>AP219*AR219</f>
        <v>38000000</v>
      </c>
      <c r="AT219" s="57"/>
      <c r="AU219" s="57">
        <f>AT209</f>
        <v>50</v>
      </c>
      <c r="AV219" s="57" t="s">
        <v>95</v>
      </c>
      <c r="AW219" s="57">
        <f>25000+60000+200000+200000+55000+100000+20000+100000</f>
        <v>760000</v>
      </c>
      <c r="AX219" s="57">
        <f>AU219*AW219</f>
        <v>38000000</v>
      </c>
      <c r="AY219" s="57"/>
      <c r="AZ219" s="57">
        <f>AY209</f>
        <v>50</v>
      </c>
      <c r="BA219" s="57" t="s">
        <v>95</v>
      </c>
      <c r="BB219" s="57">
        <f>25000+60000+200000+200000+55000+100000+20000+100000</f>
        <v>760000</v>
      </c>
      <c r="BC219" s="57">
        <f>AZ219*BB219</f>
        <v>38000000</v>
      </c>
      <c r="BD219" s="57"/>
      <c r="BE219" s="57">
        <f>BD209</f>
        <v>25</v>
      </c>
      <c r="BF219" s="57" t="s">
        <v>95</v>
      </c>
      <c r="BG219" s="57">
        <f>25000+60000+200000+200000+55000+100000+20000+100000</f>
        <v>760000</v>
      </c>
      <c r="BH219" s="57">
        <f>BE219*BG219</f>
        <v>19000000</v>
      </c>
      <c r="BI219" s="57"/>
      <c r="BJ219" s="57">
        <f>BI209</f>
        <v>25</v>
      </c>
      <c r="BK219" s="57" t="s">
        <v>95</v>
      </c>
      <c r="BL219" s="57">
        <f>25000+60000+200000+200000+55000+100000+20000+100000</f>
        <v>760000</v>
      </c>
      <c r="BM219" s="57">
        <f>BJ219*BL219</f>
        <v>19000000</v>
      </c>
      <c r="BO219" s="67"/>
      <c r="BP219" s="67"/>
    </row>
    <row r="220" spans="1:84" ht="15" customHeight="1" x14ac:dyDescent="0.3">
      <c r="A220" s="57"/>
      <c r="B220" s="57"/>
      <c r="C220" s="57"/>
      <c r="D220" s="57" t="s">
        <v>82</v>
      </c>
      <c r="E220" s="57" t="s">
        <v>29</v>
      </c>
      <c r="F220" s="57"/>
      <c r="G220" s="57">
        <f>F209</f>
        <v>25</v>
      </c>
      <c r="H220" s="57" t="s">
        <v>98</v>
      </c>
      <c r="I220" s="57">
        <v>75000</v>
      </c>
      <c r="J220" s="57">
        <f>G220*I220</f>
        <v>1875000</v>
      </c>
      <c r="K220" s="57"/>
      <c r="L220" s="57">
        <f>K209</f>
        <v>25</v>
      </c>
      <c r="M220" s="57" t="s">
        <v>98</v>
      </c>
      <c r="N220" s="57">
        <v>75000</v>
      </c>
      <c r="O220" s="57">
        <f>L220*N220</f>
        <v>1875000</v>
      </c>
      <c r="P220" s="57"/>
      <c r="Q220" s="57">
        <f>P209</f>
        <v>50</v>
      </c>
      <c r="R220" s="57" t="s">
        <v>98</v>
      </c>
      <c r="S220" s="57">
        <v>75000</v>
      </c>
      <c r="T220" s="57">
        <f>Q220*S220</f>
        <v>3750000</v>
      </c>
      <c r="U220" s="57"/>
      <c r="V220" s="57">
        <f>U209</f>
        <v>50</v>
      </c>
      <c r="W220" s="57" t="s">
        <v>98</v>
      </c>
      <c r="X220" s="57">
        <v>75000</v>
      </c>
      <c r="Y220" s="57">
        <f>V220*X220</f>
        <v>3750000</v>
      </c>
      <c r="Z220" s="57"/>
      <c r="AA220" s="57">
        <f>Z209</f>
        <v>50</v>
      </c>
      <c r="AB220" s="57" t="s">
        <v>98</v>
      </c>
      <c r="AC220" s="57">
        <v>75000</v>
      </c>
      <c r="AD220" s="57">
        <f>AA220*AC220</f>
        <v>3750000</v>
      </c>
      <c r="AE220" s="57"/>
      <c r="AF220" s="57">
        <f>AE209</f>
        <v>50</v>
      </c>
      <c r="AG220" s="57" t="s">
        <v>98</v>
      </c>
      <c r="AH220" s="57">
        <v>75000</v>
      </c>
      <c r="AI220" s="57">
        <f>AF220*AH220</f>
        <v>3750000</v>
      </c>
      <c r="AJ220" s="57"/>
      <c r="AK220" s="57">
        <f>AJ209</f>
        <v>50</v>
      </c>
      <c r="AL220" s="57" t="s">
        <v>98</v>
      </c>
      <c r="AM220" s="57">
        <v>75000</v>
      </c>
      <c r="AN220" s="57">
        <f>AK220*AM220</f>
        <v>3750000</v>
      </c>
      <c r="AO220" s="57"/>
      <c r="AP220" s="57">
        <f>AO209</f>
        <v>50</v>
      </c>
      <c r="AQ220" s="57" t="s">
        <v>98</v>
      </c>
      <c r="AR220" s="57">
        <v>75000</v>
      </c>
      <c r="AS220" s="57">
        <f>AP220*AR220</f>
        <v>3750000</v>
      </c>
      <c r="AT220" s="57"/>
      <c r="AU220" s="57">
        <f>AT209</f>
        <v>50</v>
      </c>
      <c r="AV220" s="57" t="s">
        <v>98</v>
      </c>
      <c r="AW220" s="57">
        <v>75000</v>
      </c>
      <c r="AX220" s="57">
        <f>AU220*AW220</f>
        <v>3750000</v>
      </c>
      <c r="AY220" s="57"/>
      <c r="AZ220" s="57">
        <f>AY209</f>
        <v>50</v>
      </c>
      <c r="BA220" s="57" t="s">
        <v>98</v>
      </c>
      <c r="BB220" s="57">
        <v>75000</v>
      </c>
      <c r="BC220" s="57">
        <f>AZ220*BB220</f>
        <v>3750000</v>
      </c>
      <c r="BD220" s="57"/>
      <c r="BE220" s="57">
        <f>BD209</f>
        <v>25</v>
      </c>
      <c r="BF220" s="57" t="s">
        <v>98</v>
      </c>
      <c r="BG220" s="57">
        <v>75000</v>
      </c>
      <c r="BH220" s="57">
        <f>BE220*BG220</f>
        <v>1875000</v>
      </c>
      <c r="BI220" s="57"/>
      <c r="BJ220" s="57">
        <f>BI209</f>
        <v>25</v>
      </c>
      <c r="BK220" s="57" t="s">
        <v>98</v>
      </c>
      <c r="BL220" s="57">
        <v>75000</v>
      </c>
      <c r="BM220" s="57">
        <f>BJ220*BL220</f>
        <v>1875000</v>
      </c>
      <c r="BO220" s="67"/>
      <c r="BP220" s="67"/>
    </row>
    <row r="221" spans="1:84" ht="15" customHeight="1" x14ac:dyDescent="0.3">
      <c r="A221" s="57"/>
      <c r="B221" s="57"/>
      <c r="C221" s="57"/>
      <c r="D221" s="57" t="s">
        <v>82</v>
      </c>
      <c r="E221" s="57" t="s">
        <v>30</v>
      </c>
      <c r="F221" s="57"/>
      <c r="G221" s="57">
        <f>F209</f>
        <v>25</v>
      </c>
      <c r="H221" s="57" t="s">
        <v>95</v>
      </c>
      <c r="I221" s="57">
        <v>100000</v>
      </c>
      <c r="J221" s="57">
        <f>G221*I221</f>
        <v>2500000</v>
      </c>
      <c r="K221" s="57"/>
      <c r="L221" s="57">
        <f>K209</f>
        <v>25</v>
      </c>
      <c r="M221" s="57" t="s">
        <v>95</v>
      </c>
      <c r="N221" s="57">
        <v>100000</v>
      </c>
      <c r="O221" s="57">
        <f>L221*N221</f>
        <v>2500000</v>
      </c>
      <c r="P221" s="57"/>
      <c r="Q221" s="57">
        <f>P209</f>
        <v>50</v>
      </c>
      <c r="R221" s="57" t="s">
        <v>95</v>
      </c>
      <c r="S221" s="57">
        <v>100000</v>
      </c>
      <c r="T221" s="57">
        <f>Q221*S221</f>
        <v>5000000</v>
      </c>
      <c r="U221" s="57"/>
      <c r="V221" s="57">
        <f>U209</f>
        <v>50</v>
      </c>
      <c r="W221" s="57" t="s">
        <v>95</v>
      </c>
      <c r="X221" s="57">
        <v>100000</v>
      </c>
      <c r="Y221" s="57">
        <f>V221*X221</f>
        <v>5000000</v>
      </c>
      <c r="Z221" s="57"/>
      <c r="AA221" s="57">
        <f>Z209</f>
        <v>50</v>
      </c>
      <c r="AB221" s="57" t="s">
        <v>95</v>
      </c>
      <c r="AC221" s="57">
        <v>100000</v>
      </c>
      <c r="AD221" s="57">
        <f>AA221*AC221</f>
        <v>5000000</v>
      </c>
      <c r="AE221" s="57"/>
      <c r="AF221" s="57">
        <f>AE209</f>
        <v>50</v>
      </c>
      <c r="AG221" s="57" t="s">
        <v>95</v>
      </c>
      <c r="AH221" s="57">
        <v>100000</v>
      </c>
      <c r="AI221" s="57">
        <f>AF221*AH221</f>
        <v>5000000</v>
      </c>
      <c r="AJ221" s="57"/>
      <c r="AK221" s="57">
        <f>AJ209</f>
        <v>50</v>
      </c>
      <c r="AL221" s="57" t="s">
        <v>95</v>
      </c>
      <c r="AM221" s="57">
        <v>100000</v>
      </c>
      <c r="AN221" s="57">
        <f>AK221*AM221</f>
        <v>5000000</v>
      </c>
      <c r="AO221" s="57"/>
      <c r="AP221" s="57">
        <f>AO209</f>
        <v>50</v>
      </c>
      <c r="AQ221" s="57" t="s">
        <v>95</v>
      </c>
      <c r="AR221" s="57">
        <v>100000</v>
      </c>
      <c r="AS221" s="57">
        <f>AP221*AR221</f>
        <v>5000000</v>
      </c>
      <c r="AT221" s="57"/>
      <c r="AU221" s="57">
        <f>AT209</f>
        <v>50</v>
      </c>
      <c r="AV221" s="57" t="s">
        <v>95</v>
      </c>
      <c r="AW221" s="57">
        <v>100000</v>
      </c>
      <c r="AX221" s="57">
        <f>AU221*AW221</f>
        <v>5000000</v>
      </c>
      <c r="AY221" s="57"/>
      <c r="AZ221" s="57">
        <f>AY209</f>
        <v>50</v>
      </c>
      <c r="BA221" s="57" t="s">
        <v>95</v>
      </c>
      <c r="BB221" s="57">
        <v>100000</v>
      </c>
      <c r="BC221" s="57">
        <f>AZ221*BB221</f>
        <v>5000000</v>
      </c>
      <c r="BD221" s="57"/>
      <c r="BE221" s="57">
        <f>BD209</f>
        <v>25</v>
      </c>
      <c r="BF221" s="57" t="s">
        <v>95</v>
      </c>
      <c r="BG221" s="57">
        <v>100000</v>
      </c>
      <c r="BH221" s="57">
        <f>BE221*BG221</f>
        <v>2500000</v>
      </c>
      <c r="BI221" s="57"/>
      <c r="BJ221" s="57">
        <f>BI209</f>
        <v>25</v>
      </c>
      <c r="BK221" s="57" t="s">
        <v>95</v>
      </c>
      <c r="BL221" s="57">
        <v>100000</v>
      </c>
      <c r="BM221" s="57">
        <f>BJ221*BL221</f>
        <v>2500000</v>
      </c>
      <c r="BO221" s="67"/>
      <c r="BP221" s="67"/>
    </row>
    <row r="222" spans="1:84" ht="15" customHeight="1" x14ac:dyDescent="0.3">
      <c r="A222" s="57"/>
      <c r="B222" s="57"/>
      <c r="C222" s="57"/>
      <c r="D222" s="57" t="s">
        <v>82</v>
      </c>
      <c r="E222" s="57" t="s">
        <v>31</v>
      </c>
      <c r="F222" s="57"/>
      <c r="G222" s="57">
        <f>G209</f>
        <v>1</v>
      </c>
      <c r="H222" s="57" t="s">
        <v>94</v>
      </c>
      <c r="I222" s="57">
        <v>1500000</v>
      </c>
      <c r="J222" s="57">
        <f>G222*I222</f>
        <v>1500000</v>
      </c>
      <c r="K222" s="57"/>
      <c r="L222" s="57">
        <f>L209</f>
        <v>1</v>
      </c>
      <c r="M222" s="57" t="s">
        <v>94</v>
      </c>
      <c r="N222" s="57">
        <v>1500000</v>
      </c>
      <c r="O222" s="57">
        <f>L222*N222</f>
        <v>1500000</v>
      </c>
      <c r="P222" s="57"/>
      <c r="Q222" s="57">
        <f>Q209</f>
        <v>2</v>
      </c>
      <c r="R222" s="57" t="s">
        <v>94</v>
      </c>
      <c r="S222" s="57">
        <v>1500000</v>
      </c>
      <c r="T222" s="57">
        <f>Q222*S222</f>
        <v>3000000</v>
      </c>
      <c r="U222" s="57"/>
      <c r="V222" s="57">
        <f>V209</f>
        <v>2</v>
      </c>
      <c r="W222" s="57" t="s">
        <v>94</v>
      </c>
      <c r="X222" s="57">
        <v>1500000</v>
      </c>
      <c r="Y222" s="57">
        <f>V222*X222</f>
        <v>3000000</v>
      </c>
      <c r="Z222" s="57"/>
      <c r="AA222" s="57">
        <f>AA209</f>
        <v>2</v>
      </c>
      <c r="AB222" s="57" t="s">
        <v>94</v>
      </c>
      <c r="AC222" s="57">
        <v>1500000</v>
      </c>
      <c r="AD222" s="57">
        <f>AA222*AC222</f>
        <v>3000000</v>
      </c>
      <c r="AE222" s="57"/>
      <c r="AF222" s="57">
        <f>AF209</f>
        <v>2</v>
      </c>
      <c r="AG222" s="57" t="s">
        <v>94</v>
      </c>
      <c r="AH222" s="57">
        <v>1500000</v>
      </c>
      <c r="AI222" s="57">
        <f>AF222*AH222</f>
        <v>3000000</v>
      </c>
      <c r="AJ222" s="57"/>
      <c r="AK222" s="57">
        <f>AK209</f>
        <v>2</v>
      </c>
      <c r="AL222" s="57" t="s">
        <v>94</v>
      </c>
      <c r="AM222" s="57">
        <v>1500000</v>
      </c>
      <c r="AN222" s="57">
        <f>AK222*AM222</f>
        <v>3000000</v>
      </c>
      <c r="AO222" s="57"/>
      <c r="AP222" s="57">
        <f>AP209</f>
        <v>2</v>
      </c>
      <c r="AQ222" s="57" t="s">
        <v>94</v>
      </c>
      <c r="AR222" s="57">
        <v>1500000</v>
      </c>
      <c r="AS222" s="57">
        <f>AP222*AR222</f>
        <v>3000000</v>
      </c>
      <c r="AT222" s="57"/>
      <c r="AU222" s="57">
        <f>AU209</f>
        <v>2</v>
      </c>
      <c r="AV222" s="57" t="s">
        <v>94</v>
      </c>
      <c r="AW222" s="57">
        <v>1500000</v>
      </c>
      <c r="AX222" s="57">
        <f>AU222*AW222</f>
        <v>3000000</v>
      </c>
      <c r="AY222" s="57"/>
      <c r="AZ222" s="57">
        <f>AZ209</f>
        <v>2</v>
      </c>
      <c r="BA222" s="57" t="s">
        <v>94</v>
      </c>
      <c r="BB222" s="57">
        <v>1500000</v>
      </c>
      <c r="BC222" s="57">
        <f>AZ222*BB222</f>
        <v>3000000</v>
      </c>
      <c r="BD222" s="57"/>
      <c r="BE222" s="57">
        <f>BE209</f>
        <v>1</v>
      </c>
      <c r="BF222" s="57" t="s">
        <v>94</v>
      </c>
      <c r="BG222" s="57">
        <v>1500000</v>
      </c>
      <c r="BH222" s="57">
        <f>BE222*BG222</f>
        <v>1500000</v>
      </c>
      <c r="BI222" s="57"/>
      <c r="BJ222" s="57">
        <f>BJ209</f>
        <v>1</v>
      </c>
      <c r="BK222" s="57" t="s">
        <v>94</v>
      </c>
      <c r="BL222" s="57">
        <v>1500000</v>
      </c>
      <c r="BM222" s="57">
        <f>BJ222*BL222</f>
        <v>1500000</v>
      </c>
      <c r="BO222" s="67"/>
      <c r="BP222" s="67"/>
    </row>
    <row r="223" spans="1:84" s="47" customFormat="1" ht="15" customHeight="1" x14ac:dyDescent="0.3">
      <c r="A223" s="56" t="s">
        <v>83</v>
      </c>
      <c r="B223" s="56" t="s">
        <v>83</v>
      </c>
      <c r="C223" s="56" t="s">
        <v>87</v>
      </c>
      <c r="D223" s="56" t="s">
        <v>115</v>
      </c>
      <c r="E223" s="56" t="s">
        <v>47</v>
      </c>
      <c r="F223" s="56">
        <f>G223*25</f>
        <v>25</v>
      </c>
      <c r="G223" s="56">
        <v>1</v>
      </c>
      <c r="H223" s="56" t="s">
        <v>91</v>
      </c>
      <c r="I223" s="56">
        <v>0</v>
      </c>
      <c r="J223" s="56">
        <f>J224+J231</f>
        <v>112795000</v>
      </c>
      <c r="K223" s="56">
        <f>L223*25</f>
        <v>25</v>
      </c>
      <c r="L223" s="56">
        <v>1</v>
      </c>
      <c r="M223" s="56" t="s">
        <v>91</v>
      </c>
      <c r="N223" s="56">
        <v>0</v>
      </c>
      <c r="O223" s="56">
        <f>O224+O231</f>
        <v>112795000</v>
      </c>
      <c r="P223" s="56">
        <f>Q223*25</f>
        <v>50</v>
      </c>
      <c r="Q223" s="56">
        <v>2</v>
      </c>
      <c r="R223" s="56" t="s">
        <v>91</v>
      </c>
      <c r="S223" s="56">
        <v>0</v>
      </c>
      <c r="T223" s="56">
        <f>T224+T231</f>
        <v>225590000</v>
      </c>
      <c r="U223" s="56">
        <f>V223*25</f>
        <v>50</v>
      </c>
      <c r="V223" s="56">
        <v>2</v>
      </c>
      <c r="W223" s="56" t="s">
        <v>91</v>
      </c>
      <c r="X223" s="56">
        <v>0</v>
      </c>
      <c r="Y223" s="56">
        <f>Y224+Y231</f>
        <v>225590000</v>
      </c>
      <c r="Z223" s="56">
        <f>AA223*25</f>
        <v>50</v>
      </c>
      <c r="AA223" s="56">
        <v>2</v>
      </c>
      <c r="AB223" s="56" t="s">
        <v>91</v>
      </c>
      <c r="AC223" s="56">
        <v>0</v>
      </c>
      <c r="AD223" s="56">
        <f>AD224+AD231</f>
        <v>225590000</v>
      </c>
      <c r="AE223" s="56">
        <f>AF223*25</f>
        <v>50</v>
      </c>
      <c r="AF223" s="56">
        <v>2</v>
      </c>
      <c r="AG223" s="56" t="s">
        <v>91</v>
      </c>
      <c r="AH223" s="56">
        <v>0</v>
      </c>
      <c r="AI223" s="56">
        <f>AI224+AI231</f>
        <v>225590000</v>
      </c>
      <c r="AJ223" s="56">
        <f>AK223*25</f>
        <v>50</v>
      </c>
      <c r="AK223" s="56">
        <v>2</v>
      </c>
      <c r="AL223" s="56" t="s">
        <v>91</v>
      </c>
      <c r="AM223" s="56">
        <v>0</v>
      </c>
      <c r="AN223" s="56">
        <f>AN224+AN231</f>
        <v>225590000</v>
      </c>
      <c r="AO223" s="56">
        <f>AP223*25</f>
        <v>50</v>
      </c>
      <c r="AP223" s="56">
        <v>2</v>
      </c>
      <c r="AQ223" s="56" t="s">
        <v>91</v>
      </c>
      <c r="AR223" s="56">
        <v>0</v>
      </c>
      <c r="AS223" s="56">
        <f>AS224+AS231</f>
        <v>225590000</v>
      </c>
      <c r="AT223" s="56">
        <f>AU223*25</f>
        <v>50</v>
      </c>
      <c r="AU223" s="56">
        <v>2</v>
      </c>
      <c r="AV223" s="56" t="s">
        <v>91</v>
      </c>
      <c r="AW223" s="56">
        <v>0</v>
      </c>
      <c r="AX223" s="56">
        <f>AX224+AX231</f>
        <v>225590000</v>
      </c>
      <c r="AY223" s="56">
        <f>AZ223*25</f>
        <v>50</v>
      </c>
      <c r="AZ223" s="56">
        <v>2</v>
      </c>
      <c r="BA223" s="56" t="s">
        <v>91</v>
      </c>
      <c r="BB223" s="56">
        <v>0</v>
      </c>
      <c r="BC223" s="56">
        <f>BC224+BC231</f>
        <v>225590000</v>
      </c>
      <c r="BD223" s="56">
        <f>BE223*25</f>
        <v>25</v>
      </c>
      <c r="BE223" s="56">
        <v>1</v>
      </c>
      <c r="BF223" s="56" t="s">
        <v>91</v>
      </c>
      <c r="BG223" s="56">
        <v>0</v>
      </c>
      <c r="BH223" s="56">
        <f>BH224+BH231</f>
        <v>112795000</v>
      </c>
      <c r="BI223" s="56">
        <f>BJ223*25</f>
        <v>25</v>
      </c>
      <c r="BJ223" s="56">
        <v>1</v>
      </c>
      <c r="BK223" s="56" t="s">
        <v>91</v>
      </c>
      <c r="BL223" s="56">
        <v>0</v>
      </c>
      <c r="BM223" s="56">
        <f>BM224+BM231</f>
        <v>112795000</v>
      </c>
      <c r="BN223" s="51"/>
      <c r="BO223" s="66"/>
      <c r="BP223" s="66"/>
      <c r="BQ223" s="50">
        <f>+F223+K223+P223+U223+Z223+AE223+AJ223+AO223+AT223+AY223+BD223+BI223</f>
        <v>500</v>
      </c>
      <c r="BR223" s="50">
        <f>+G223+L223+Q223+V223+AA223+AF223+AK223+AP223+AU223+AZ223+BE223+BJ223</f>
        <v>20</v>
      </c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</row>
    <row r="224" spans="1:84" ht="15" customHeight="1" x14ac:dyDescent="0.3">
      <c r="A224" s="57"/>
      <c r="B224" s="57"/>
      <c r="C224" s="57"/>
      <c r="D224" s="57" t="s">
        <v>92</v>
      </c>
      <c r="E224" s="57" t="s">
        <v>19</v>
      </c>
      <c r="F224" s="57"/>
      <c r="G224" s="57">
        <v>0</v>
      </c>
      <c r="H224" s="57" t="s">
        <v>82</v>
      </c>
      <c r="I224" s="57">
        <v>0</v>
      </c>
      <c r="J224" s="57">
        <f>SUM(J225:J230)</f>
        <v>87420000</v>
      </c>
      <c r="K224" s="57"/>
      <c r="L224" s="57">
        <v>0</v>
      </c>
      <c r="M224" s="57" t="s">
        <v>82</v>
      </c>
      <c r="N224" s="57">
        <v>0</v>
      </c>
      <c r="O224" s="57">
        <f>SUM(O225:O230)</f>
        <v>87420000</v>
      </c>
      <c r="P224" s="57"/>
      <c r="Q224" s="57">
        <v>0</v>
      </c>
      <c r="R224" s="57" t="s">
        <v>82</v>
      </c>
      <c r="S224" s="57">
        <v>0</v>
      </c>
      <c r="T224" s="57">
        <f>SUM(T225:T230)</f>
        <v>174840000</v>
      </c>
      <c r="U224" s="57"/>
      <c r="V224" s="57">
        <v>0</v>
      </c>
      <c r="W224" s="57" t="s">
        <v>82</v>
      </c>
      <c r="X224" s="57">
        <v>0</v>
      </c>
      <c r="Y224" s="57">
        <f>SUM(Y225:Y230)</f>
        <v>174840000</v>
      </c>
      <c r="Z224" s="57"/>
      <c r="AA224" s="57">
        <v>0</v>
      </c>
      <c r="AB224" s="57" t="s">
        <v>82</v>
      </c>
      <c r="AC224" s="57">
        <v>0</v>
      </c>
      <c r="AD224" s="57">
        <f>SUM(AD225:AD230)</f>
        <v>174840000</v>
      </c>
      <c r="AE224" s="57"/>
      <c r="AF224" s="57">
        <v>0</v>
      </c>
      <c r="AG224" s="57" t="s">
        <v>82</v>
      </c>
      <c r="AH224" s="57">
        <v>0</v>
      </c>
      <c r="AI224" s="57">
        <f>SUM(AI225:AI230)</f>
        <v>174840000</v>
      </c>
      <c r="AJ224" s="57"/>
      <c r="AK224" s="57">
        <v>0</v>
      </c>
      <c r="AL224" s="57" t="s">
        <v>82</v>
      </c>
      <c r="AM224" s="57">
        <v>0</v>
      </c>
      <c r="AN224" s="57">
        <f>SUM(AN225:AN230)</f>
        <v>174840000</v>
      </c>
      <c r="AO224" s="57"/>
      <c r="AP224" s="57">
        <v>0</v>
      </c>
      <c r="AQ224" s="57" t="s">
        <v>82</v>
      </c>
      <c r="AR224" s="57">
        <v>0</v>
      </c>
      <c r="AS224" s="57">
        <f>SUM(AS225:AS230)</f>
        <v>174840000</v>
      </c>
      <c r="AT224" s="57"/>
      <c r="AU224" s="57">
        <v>0</v>
      </c>
      <c r="AV224" s="57" t="s">
        <v>82</v>
      </c>
      <c r="AW224" s="57">
        <v>0</v>
      </c>
      <c r="AX224" s="57">
        <f>SUM(AX225:AX230)</f>
        <v>174840000</v>
      </c>
      <c r="AY224" s="57"/>
      <c r="AZ224" s="57">
        <v>0</v>
      </c>
      <c r="BA224" s="57" t="s">
        <v>82</v>
      </c>
      <c r="BB224" s="57">
        <v>0</v>
      </c>
      <c r="BC224" s="57">
        <f>SUM(BC225:BC230)</f>
        <v>174840000</v>
      </c>
      <c r="BD224" s="57"/>
      <c r="BE224" s="57">
        <v>0</v>
      </c>
      <c r="BF224" s="57" t="s">
        <v>82</v>
      </c>
      <c r="BG224" s="57">
        <v>0</v>
      </c>
      <c r="BH224" s="57">
        <f>SUM(BH225:BH230)</f>
        <v>87420000</v>
      </c>
      <c r="BI224" s="57"/>
      <c r="BJ224" s="57">
        <v>0</v>
      </c>
      <c r="BK224" s="57" t="s">
        <v>82</v>
      </c>
      <c r="BL224" s="57">
        <v>0</v>
      </c>
      <c r="BM224" s="57">
        <f>SUM(BM225:BM230)</f>
        <v>87420000</v>
      </c>
      <c r="BO224" s="67"/>
      <c r="BP224" s="67"/>
    </row>
    <row r="225" spans="1:84" ht="15" customHeight="1" x14ac:dyDescent="0.3">
      <c r="A225" s="57"/>
      <c r="B225" s="57"/>
      <c r="C225" s="57"/>
      <c r="D225" s="57" t="s">
        <v>82</v>
      </c>
      <c r="E225" s="57" t="s">
        <v>20</v>
      </c>
      <c r="F225" s="57"/>
      <c r="G225" s="57">
        <f>88*G223</f>
        <v>88</v>
      </c>
      <c r="H225" s="57" t="s">
        <v>93</v>
      </c>
      <c r="I225" s="57">
        <v>150000</v>
      </c>
      <c r="J225" s="57">
        <f t="shared" ref="J225:J230" si="192">G225*I225</f>
        <v>13200000</v>
      </c>
      <c r="K225" s="57"/>
      <c r="L225" s="57">
        <f>88*L223</f>
        <v>88</v>
      </c>
      <c r="M225" s="57" t="s">
        <v>93</v>
      </c>
      <c r="N225" s="57">
        <v>150000</v>
      </c>
      <c r="O225" s="57">
        <f t="shared" ref="O225:O230" si="193">L225*N225</f>
        <v>13200000</v>
      </c>
      <c r="P225" s="57"/>
      <c r="Q225" s="57">
        <f>88*Q223</f>
        <v>176</v>
      </c>
      <c r="R225" s="57" t="s">
        <v>93</v>
      </c>
      <c r="S225" s="57">
        <v>150000</v>
      </c>
      <c r="T225" s="57">
        <f t="shared" ref="T225:T230" si="194">Q225*S225</f>
        <v>26400000</v>
      </c>
      <c r="U225" s="57"/>
      <c r="V225" s="57">
        <f>88*V223</f>
        <v>176</v>
      </c>
      <c r="W225" s="57" t="s">
        <v>93</v>
      </c>
      <c r="X225" s="57">
        <v>150000</v>
      </c>
      <c r="Y225" s="57">
        <f t="shared" ref="Y225:Y230" si="195">V225*X225</f>
        <v>26400000</v>
      </c>
      <c r="Z225" s="57"/>
      <c r="AA225" s="57">
        <f>88*AA223</f>
        <v>176</v>
      </c>
      <c r="AB225" s="57" t="s">
        <v>93</v>
      </c>
      <c r="AC225" s="57">
        <v>150000</v>
      </c>
      <c r="AD225" s="57">
        <f t="shared" ref="AD225:AD230" si="196">AA225*AC225</f>
        <v>26400000</v>
      </c>
      <c r="AE225" s="57"/>
      <c r="AF225" s="57">
        <f>88*AF223</f>
        <v>176</v>
      </c>
      <c r="AG225" s="57" t="s">
        <v>93</v>
      </c>
      <c r="AH225" s="57">
        <v>150000</v>
      </c>
      <c r="AI225" s="57">
        <f t="shared" ref="AI225:AI230" si="197">AF225*AH225</f>
        <v>26400000</v>
      </c>
      <c r="AJ225" s="57"/>
      <c r="AK225" s="57">
        <f>88*AK223</f>
        <v>176</v>
      </c>
      <c r="AL225" s="57" t="s">
        <v>93</v>
      </c>
      <c r="AM225" s="57">
        <v>150000</v>
      </c>
      <c r="AN225" s="57">
        <f t="shared" ref="AN225:AN230" si="198">AK225*AM225</f>
        <v>26400000</v>
      </c>
      <c r="AO225" s="57"/>
      <c r="AP225" s="57">
        <f>88*AP223</f>
        <v>176</v>
      </c>
      <c r="AQ225" s="57" t="s">
        <v>93</v>
      </c>
      <c r="AR225" s="57">
        <v>150000</v>
      </c>
      <c r="AS225" s="57">
        <f t="shared" ref="AS225:AS230" si="199">AP225*AR225</f>
        <v>26400000</v>
      </c>
      <c r="AT225" s="57"/>
      <c r="AU225" s="57">
        <f>88*AU223</f>
        <v>176</v>
      </c>
      <c r="AV225" s="57" t="s">
        <v>93</v>
      </c>
      <c r="AW225" s="57">
        <v>150000</v>
      </c>
      <c r="AX225" s="57">
        <f t="shared" ref="AX225:AX230" si="200">AU225*AW225</f>
        <v>26400000</v>
      </c>
      <c r="AY225" s="57"/>
      <c r="AZ225" s="57">
        <f>88*AZ223</f>
        <v>176</v>
      </c>
      <c r="BA225" s="57" t="s">
        <v>93</v>
      </c>
      <c r="BB225" s="57">
        <v>150000</v>
      </c>
      <c r="BC225" s="57">
        <f t="shared" ref="BC225:BC230" si="201">AZ225*BB225</f>
        <v>26400000</v>
      </c>
      <c r="BD225" s="57"/>
      <c r="BE225" s="57">
        <f>88*BE223</f>
        <v>88</v>
      </c>
      <c r="BF225" s="57" t="s">
        <v>93</v>
      </c>
      <c r="BG225" s="57">
        <v>150000</v>
      </c>
      <c r="BH225" s="57">
        <f t="shared" ref="BH225:BH230" si="202">BE225*BG225</f>
        <v>13200000</v>
      </c>
      <c r="BI225" s="57"/>
      <c r="BJ225" s="57">
        <f>88*BJ223</f>
        <v>88</v>
      </c>
      <c r="BK225" s="57" t="s">
        <v>93</v>
      </c>
      <c r="BL225" s="57">
        <v>150000</v>
      </c>
      <c r="BM225" s="57">
        <f t="shared" ref="BM225:BM230" si="203">BJ225*BL225</f>
        <v>13200000</v>
      </c>
      <c r="BO225" s="67"/>
      <c r="BP225" s="67"/>
    </row>
    <row r="226" spans="1:84" ht="15" customHeight="1" x14ac:dyDescent="0.3">
      <c r="A226" s="57"/>
      <c r="B226" s="57"/>
      <c r="C226" s="57"/>
      <c r="D226" s="57" t="s">
        <v>82</v>
      </c>
      <c r="E226" s="57" t="s">
        <v>21</v>
      </c>
      <c r="F226" s="57"/>
      <c r="G226" s="57">
        <f>232*2*G223</f>
        <v>464</v>
      </c>
      <c r="H226" s="57" t="s">
        <v>93</v>
      </c>
      <c r="I226" s="57">
        <v>150000</v>
      </c>
      <c r="J226" s="57">
        <f t="shared" si="192"/>
        <v>69600000</v>
      </c>
      <c r="K226" s="57"/>
      <c r="L226" s="57">
        <f>232*2*L223</f>
        <v>464</v>
      </c>
      <c r="M226" s="57" t="s">
        <v>93</v>
      </c>
      <c r="N226" s="57">
        <v>150000</v>
      </c>
      <c r="O226" s="57">
        <f t="shared" si="193"/>
        <v>69600000</v>
      </c>
      <c r="P226" s="57"/>
      <c r="Q226" s="57">
        <f>232*2*Q223</f>
        <v>928</v>
      </c>
      <c r="R226" s="57" t="s">
        <v>93</v>
      </c>
      <c r="S226" s="57">
        <v>150000</v>
      </c>
      <c r="T226" s="57">
        <f t="shared" si="194"/>
        <v>139200000</v>
      </c>
      <c r="U226" s="57"/>
      <c r="V226" s="57">
        <f>232*2*V223</f>
        <v>928</v>
      </c>
      <c r="W226" s="57" t="s">
        <v>93</v>
      </c>
      <c r="X226" s="57">
        <v>150000</v>
      </c>
      <c r="Y226" s="57">
        <f t="shared" si="195"/>
        <v>139200000</v>
      </c>
      <c r="Z226" s="57"/>
      <c r="AA226" s="57">
        <f>232*2*AA223</f>
        <v>928</v>
      </c>
      <c r="AB226" s="57" t="s">
        <v>93</v>
      </c>
      <c r="AC226" s="57">
        <v>150000</v>
      </c>
      <c r="AD226" s="57">
        <f t="shared" si="196"/>
        <v>139200000</v>
      </c>
      <c r="AE226" s="57"/>
      <c r="AF226" s="57">
        <f>232*2*AF223</f>
        <v>928</v>
      </c>
      <c r="AG226" s="57" t="s">
        <v>93</v>
      </c>
      <c r="AH226" s="57">
        <v>150000</v>
      </c>
      <c r="AI226" s="57">
        <f t="shared" si="197"/>
        <v>139200000</v>
      </c>
      <c r="AJ226" s="57"/>
      <c r="AK226" s="57">
        <f>232*2*AK223</f>
        <v>928</v>
      </c>
      <c r="AL226" s="57" t="s">
        <v>93</v>
      </c>
      <c r="AM226" s="57">
        <v>150000</v>
      </c>
      <c r="AN226" s="57">
        <f t="shared" si="198"/>
        <v>139200000</v>
      </c>
      <c r="AO226" s="57"/>
      <c r="AP226" s="57">
        <f>232*2*AP223</f>
        <v>928</v>
      </c>
      <c r="AQ226" s="57" t="s">
        <v>93</v>
      </c>
      <c r="AR226" s="57">
        <v>150000</v>
      </c>
      <c r="AS226" s="57">
        <f t="shared" si="199"/>
        <v>139200000</v>
      </c>
      <c r="AT226" s="57"/>
      <c r="AU226" s="57">
        <f>232*2*AU223</f>
        <v>928</v>
      </c>
      <c r="AV226" s="57" t="s">
        <v>93</v>
      </c>
      <c r="AW226" s="57">
        <v>150000</v>
      </c>
      <c r="AX226" s="57">
        <f t="shared" si="200"/>
        <v>139200000</v>
      </c>
      <c r="AY226" s="57"/>
      <c r="AZ226" s="57">
        <f>232*2*AZ223</f>
        <v>928</v>
      </c>
      <c r="BA226" s="57" t="s">
        <v>93</v>
      </c>
      <c r="BB226" s="57">
        <v>150000</v>
      </c>
      <c r="BC226" s="57">
        <f t="shared" si="201"/>
        <v>139200000</v>
      </c>
      <c r="BD226" s="57"/>
      <c r="BE226" s="57">
        <f>232*2*BE223</f>
        <v>464</v>
      </c>
      <c r="BF226" s="57" t="s">
        <v>93</v>
      </c>
      <c r="BG226" s="57">
        <v>150000</v>
      </c>
      <c r="BH226" s="57">
        <f t="shared" si="202"/>
        <v>69600000</v>
      </c>
      <c r="BI226" s="57"/>
      <c r="BJ226" s="57">
        <f>232*2*BJ223</f>
        <v>464</v>
      </c>
      <c r="BK226" s="57" t="s">
        <v>93</v>
      </c>
      <c r="BL226" s="57">
        <v>150000</v>
      </c>
      <c r="BM226" s="57">
        <f t="shared" si="203"/>
        <v>69600000</v>
      </c>
      <c r="BO226" s="67"/>
      <c r="BP226" s="67"/>
    </row>
    <row r="227" spans="1:84" ht="15" customHeight="1" x14ac:dyDescent="0.3">
      <c r="A227" s="57"/>
      <c r="B227" s="57"/>
      <c r="C227" s="57"/>
      <c r="D227" s="57" t="s">
        <v>82</v>
      </c>
      <c r="E227" s="57" t="s">
        <v>22</v>
      </c>
      <c r="F227" s="57"/>
      <c r="G227" s="57">
        <f>G223</f>
        <v>1</v>
      </c>
      <c r="H227" s="57" t="s">
        <v>94</v>
      </c>
      <c r="I227" s="57">
        <v>0</v>
      </c>
      <c r="J227" s="57">
        <f t="shared" si="192"/>
        <v>0</v>
      </c>
      <c r="K227" s="57"/>
      <c r="L227" s="57">
        <f>L223</f>
        <v>1</v>
      </c>
      <c r="M227" s="57" t="s">
        <v>94</v>
      </c>
      <c r="N227" s="57">
        <v>0</v>
      </c>
      <c r="O227" s="57">
        <f t="shared" si="193"/>
        <v>0</v>
      </c>
      <c r="P227" s="57"/>
      <c r="Q227" s="57">
        <f>Q223</f>
        <v>2</v>
      </c>
      <c r="R227" s="57" t="s">
        <v>94</v>
      </c>
      <c r="S227" s="57">
        <v>0</v>
      </c>
      <c r="T227" s="57">
        <f t="shared" si="194"/>
        <v>0</v>
      </c>
      <c r="U227" s="57"/>
      <c r="V227" s="57">
        <f>V223</f>
        <v>2</v>
      </c>
      <c r="W227" s="57" t="s">
        <v>94</v>
      </c>
      <c r="X227" s="57">
        <v>0</v>
      </c>
      <c r="Y227" s="57">
        <f t="shared" si="195"/>
        <v>0</v>
      </c>
      <c r="Z227" s="57"/>
      <c r="AA227" s="57">
        <f>AA223</f>
        <v>2</v>
      </c>
      <c r="AB227" s="57" t="s">
        <v>94</v>
      </c>
      <c r="AC227" s="57">
        <v>0</v>
      </c>
      <c r="AD227" s="57">
        <f t="shared" si="196"/>
        <v>0</v>
      </c>
      <c r="AE227" s="57"/>
      <c r="AF227" s="57">
        <f>AF223</f>
        <v>2</v>
      </c>
      <c r="AG227" s="57" t="s">
        <v>94</v>
      </c>
      <c r="AH227" s="57">
        <v>0</v>
      </c>
      <c r="AI227" s="57">
        <f t="shared" si="197"/>
        <v>0</v>
      </c>
      <c r="AJ227" s="57"/>
      <c r="AK227" s="57">
        <f>AK223</f>
        <v>2</v>
      </c>
      <c r="AL227" s="57" t="s">
        <v>94</v>
      </c>
      <c r="AM227" s="57">
        <v>0</v>
      </c>
      <c r="AN227" s="57">
        <f t="shared" si="198"/>
        <v>0</v>
      </c>
      <c r="AO227" s="57"/>
      <c r="AP227" s="57">
        <f>AP223</f>
        <v>2</v>
      </c>
      <c r="AQ227" s="57" t="s">
        <v>94</v>
      </c>
      <c r="AR227" s="57">
        <v>0</v>
      </c>
      <c r="AS227" s="57">
        <f t="shared" si="199"/>
        <v>0</v>
      </c>
      <c r="AT227" s="57"/>
      <c r="AU227" s="57">
        <f>AU223</f>
        <v>2</v>
      </c>
      <c r="AV227" s="57" t="s">
        <v>94</v>
      </c>
      <c r="AW227" s="57">
        <v>0</v>
      </c>
      <c r="AX227" s="57">
        <f t="shared" si="200"/>
        <v>0</v>
      </c>
      <c r="AY227" s="57"/>
      <c r="AZ227" s="57">
        <f>AZ223</f>
        <v>2</v>
      </c>
      <c r="BA227" s="57" t="s">
        <v>94</v>
      </c>
      <c r="BB227" s="57">
        <v>0</v>
      </c>
      <c r="BC227" s="57">
        <f t="shared" si="201"/>
        <v>0</v>
      </c>
      <c r="BD227" s="57"/>
      <c r="BE227" s="57">
        <f>BE223</f>
        <v>1</v>
      </c>
      <c r="BF227" s="57" t="s">
        <v>94</v>
      </c>
      <c r="BG227" s="57">
        <v>0</v>
      </c>
      <c r="BH227" s="57">
        <f t="shared" si="202"/>
        <v>0</v>
      </c>
      <c r="BI227" s="57"/>
      <c r="BJ227" s="57">
        <f>BJ223</f>
        <v>1</v>
      </c>
      <c r="BK227" s="57" t="s">
        <v>94</v>
      </c>
      <c r="BL227" s="57">
        <v>0</v>
      </c>
      <c r="BM227" s="57">
        <f t="shared" si="203"/>
        <v>0</v>
      </c>
      <c r="BO227" s="67"/>
      <c r="BP227" s="67"/>
    </row>
    <row r="228" spans="1:84" ht="15" customHeight="1" x14ac:dyDescent="0.3">
      <c r="A228" s="57"/>
      <c r="B228" s="57"/>
      <c r="C228" s="57"/>
      <c r="D228" s="57" t="s">
        <v>82</v>
      </c>
      <c r="E228" s="57" t="s">
        <v>23</v>
      </c>
      <c r="F228" s="57"/>
      <c r="G228" s="57">
        <f>8*G223</f>
        <v>8</v>
      </c>
      <c r="H228" s="57" t="s">
        <v>95</v>
      </c>
      <c r="I228" s="57">
        <v>190000</v>
      </c>
      <c r="J228" s="57">
        <f t="shared" si="192"/>
        <v>1520000</v>
      </c>
      <c r="K228" s="57"/>
      <c r="L228" s="57">
        <f>8*L223</f>
        <v>8</v>
      </c>
      <c r="M228" s="57" t="s">
        <v>95</v>
      </c>
      <c r="N228" s="57">
        <v>190000</v>
      </c>
      <c r="O228" s="57">
        <f t="shared" si="193"/>
        <v>1520000</v>
      </c>
      <c r="P228" s="57"/>
      <c r="Q228" s="57">
        <f>8*Q223</f>
        <v>16</v>
      </c>
      <c r="R228" s="57" t="s">
        <v>95</v>
      </c>
      <c r="S228" s="57">
        <v>190000</v>
      </c>
      <c r="T228" s="57">
        <f t="shared" si="194"/>
        <v>3040000</v>
      </c>
      <c r="U228" s="57"/>
      <c r="V228" s="57">
        <f>8*V223</f>
        <v>16</v>
      </c>
      <c r="W228" s="57" t="s">
        <v>95</v>
      </c>
      <c r="X228" s="57">
        <v>190000</v>
      </c>
      <c r="Y228" s="57">
        <f t="shared" si="195"/>
        <v>3040000</v>
      </c>
      <c r="Z228" s="57"/>
      <c r="AA228" s="57">
        <f>8*AA223</f>
        <v>16</v>
      </c>
      <c r="AB228" s="57" t="s">
        <v>95</v>
      </c>
      <c r="AC228" s="57">
        <v>190000</v>
      </c>
      <c r="AD228" s="57">
        <f t="shared" si="196"/>
        <v>3040000</v>
      </c>
      <c r="AE228" s="57"/>
      <c r="AF228" s="57">
        <f>8*AF223</f>
        <v>16</v>
      </c>
      <c r="AG228" s="57" t="s">
        <v>95</v>
      </c>
      <c r="AH228" s="57">
        <v>190000</v>
      </c>
      <c r="AI228" s="57">
        <f t="shared" si="197"/>
        <v>3040000</v>
      </c>
      <c r="AJ228" s="57"/>
      <c r="AK228" s="57">
        <f>8*AK223</f>
        <v>16</v>
      </c>
      <c r="AL228" s="57" t="s">
        <v>95</v>
      </c>
      <c r="AM228" s="57">
        <v>190000</v>
      </c>
      <c r="AN228" s="57">
        <f t="shared" si="198"/>
        <v>3040000</v>
      </c>
      <c r="AO228" s="57"/>
      <c r="AP228" s="57">
        <f>8*AP223</f>
        <v>16</v>
      </c>
      <c r="AQ228" s="57" t="s">
        <v>95</v>
      </c>
      <c r="AR228" s="57">
        <v>190000</v>
      </c>
      <c r="AS228" s="57">
        <f t="shared" si="199"/>
        <v>3040000</v>
      </c>
      <c r="AT228" s="57"/>
      <c r="AU228" s="57">
        <f>8*AU223</f>
        <v>16</v>
      </c>
      <c r="AV228" s="57" t="s">
        <v>95</v>
      </c>
      <c r="AW228" s="57">
        <v>190000</v>
      </c>
      <c r="AX228" s="57">
        <f t="shared" si="200"/>
        <v>3040000</v>
      </c>
      <c r="AY228" s="57"/>
      <c r="AZ228" s="57">
        <f>8*AZ223</f>
        <v>16</v>
      </c>
      <c r="BA228" s="57" t="s">
        <v>95</v>
      </c>
      <c r="BB228" s="57">
        <v>190000</v>
      </c>
      <c r="BC228" s="57">
        <f t="shared" si="201"/>
        <v>3040000</v>
      </c>
      <c r="BD228" s="57"/>
      <c r="BE228" s="57">
        <f>8*BE223</f>
        <v>8</v>
      </c>
      <c r="BF228" s="57" t="s">
        <v>95</v>
      </c>
      <c r="BG228" s="57">
        <v>190000</v>
      </c>
      <c r="BH228" s="57">
        <f t="shared" si="202"/>
        <v>1520000</v>
      </c>
      <c r="BI228" s="57"/>
      <c r="BJ228" s="57">
        <f>8*BJ223</f>
        <v>8</v>
      </c>
      <c r="BK228" s="57" t="s">
        <v>95</v>
      </c>
      <c r="BL228" s="57">
        <v>190000</v>
      </c>
      <c r="BM228" s="57">
        <f t="shared" si="203"/>
        <v>1520000</v>
      </c>
      <c r="BO228" s="67"/>
      <c r="BP228" s="67"/>
    </row>
    <row r="229" spans="1:84" ht="15" customHeight="1" x14ac:dyDescent="0.3">
      <c r="A229" s="57"/>
      <c r="B229" s="57"/>
      <c r="C229" s="57"/>
      <c r="D229" s="57" t="s">
        <v>82</v>
      </c>
      <c r="E229" s="57" t="s">
        <v>24</v>
      </c>
      <c r="F229" s="57"/>
      <c r="G229" s="57">
        <f>2*4*G223</f>
        <v>8</v>
      </c>
      <c r="H229" s="57" t="s">
        <v>96</v>
      </c>
      <c r="I229" s="57">
        <v>200000</v>
      </c>
      <c r="J229" s="57">
        <f t="shared" si="192"/>
        <v>1600000</v>
      </c>
      <c r="K229" s="57"/>
      <c r="L229" s="57">
        <f>2*4*L223</f>
        <v>8</v>
      </c>
      <c r="M229" s="57" t="s">
        <v>96</v>
      </c>
      <c r="N229" s="57">
        <v>200000</v>
      </c>
      <c r="O229" s="57">
        <f t="shared" si="193"/>
        <v>1600000</v>
      </c>
      <c r="P229" s="57"/>
      <c r="Q229" s="57">
        <f>2*4*Q223</f>
        <v>16</v>
      </c>
      <c r="R229" s="57" t="s">
        <v>96</v>
      </c>
      <c r="S229" s="57">
        <v>200000</v>
      </c>
      <c r="T229" s="57">
        <f t="shared" si="194"/>
        <v>3200000</v>
      </c>
      <c r="U229" s="57"/>
      <c r="V229" s="57">
        <f>2*4*V223</f>
        <v>16</v>
      </c>
      <c r="W229" s="57" t="s">
        <v>96</v>
      </c>
      <c r="X229" s="57">
        <v>200000</v>
      </c>
      <c r="Y229" s="57">
        <f t="shared" si="195"/>
        <v>3200000</v>
      </c>
      <c r="Z229" s="57"/>
      <c r="AA229" s="57">
        <f>2*4*AA223</f>
        <v>16</v>
      </c>
      <c r="AB229" s="57" t="s">
        <v>96</v>
      </c>
      <c r="AC229" s="57">
        <v>200000</v>
      </c>
      <c r="AD229" s="57">
        <f t="shared" si="196"/>
        <v>3200000</v>
      </c>
      <c r="AE229" s="57"/>
      <c r="AF229" s="57">
        <f>2*4*AF223</f>
        <v>16</v>
      </c>
      <c r="AG229" s="57" t="s">
        <v>96</v>
      </c>
      <c r="AH229" s="57">
        <v>200000</v>
      </c>
      <c r="AI229" s="57">
        <f t="shared" si="197"/>
        <v>3200000</v>
      </c>
      <c r="AJ229" s="57"/>
      <c r="AK229" s="57">
        <f>2*4*AK223</f>
        <v>16</v>
      </c>
      <c r="AL229" s="57" t="s">
        <v>96</v>
      </c>
      <c r="AM229" s="57">
        <v>200000</v>
      </c>
      <c r="AN229" s="57">
        <f t="shared" si="198"/>
        <v>3200000</v>
      </c>
      <c r="AO229" s="57"/>
      <c r="AP229" s="57">
        <f>2*4*AP223</f>
        <v>16</v>
      </c>
      <c r="AQ229" s="57" t="s">
        <v>96</v>
      </c>
      <c r="AR229" s="57">
        <v>200000</v>
      </c>
      <c r="AS229" s="57">
        <f t="shared" si="199"/>
        <v>3200000</v>
      </c>
      <c r="AT229" s="57"/>
      <c r="AU229" s="57">
        <f>2*4*AU223</f>
        <v>16</v>
      </c>
      <c r="AV229" s="57" t="s">
        <v>96</v>
      </c>
      <c r="AW229" s="57">
        <v>200000</v>
      </c>
      <c r="AX229" s="57">
        <f t="shared" si="200"/>
        <v>3200000</v>
      </c>
      <c r="AY229" s="57"/>
      <c r="AZ229" s="57">
        <f>2*4*AZ223</f>
        <v>16</v>
      </c>
      <c r="BA229" s="57" t="s">
        <v>96</v>
      </c>
      <c r="BB229" s="57">
        <v>200000</v>
      </c>
      <c r="BC229" s="57">
        <f t="shared" si="201"/>
        <v>3200000</v>
      </c>
      <c r="BD229" s="57"/>
      <c r="BE229" s="57">
        <f>2*4*BE223</f>
        <v>8</v>
      </c>
      <c r="BF229" s="57" t="s">
        <v>96</v>
      </c>
      <c r="BG229" s="57">
        <v>200000</v>
      </c>
      <c r="BH229" s="57">
        <f t="shared" si="202"/>
        <v>1600000</v>
      </c>
      <c r="BI229" s="57"/>
      <c r="BJ229" s="57">
        <f>2*4*BJ223</f>
        <v>8</v>
      </c>
      <c r="BK229" s="57" t="s">
        <v>96</v>
      </c>
      <c r="BL229" s="57">
        <v>200000</v>
      </c>
      <c r="BM229" s="57">
        <f t="shared" si="203"/>
        <v>1600000</v>
      </c>
      <c r="BO229" s="67"/>
      <c r="BP229" s="67"/>
    </row>
    <row r="230" spans="1:84" ht="15" customHeight="1" x14ac:dyDescent="0.3">
      <c r="A230" s="57"/>
      <c r="B230" s="57"/>
      <c r="C230" s="57"/>
      <c r="D230" s="57" t="s">
        <v>82</v>
      </c>
      <c r="E230" s="57" t="s">
        <v>25</v>
      </c>
      <c r="F230" s="57"/>
      <c r="G230" s="57">
        <f>8*F223</f>
        <v>200</v>
      </c>
      <c r="H230" s="57" t="s">
        <v>95</v>
      </c>
      <c r="I230" s="57">
        <v>7500</v>
      </c>
      <c r="J230" s="57">
        <f t="shared" si="192"/>
        <v>1500000</v>
      </c>
      <c r="K230" s="57"/>
      <c r="L230" s="57">
        <f>8*K223</f>
        <v>200</v>
      </c>
      <c r="M230" s="57" t="s">
        <v>95</v>
      </c>
      <c r="N230" s="57">
        <v>7500</v>
      </c>
      <c r="O230" s="57">
        <f t="shared" si="193"/>
        <v>1500000</v>
      </c>
      <c r="P230" s="57"/>
      <c r="Q230" s="57">
        <f>8*P223</f>
        <v>400</v>
      </c>
      <c r="R230" s="57" t="s">
        <v>95</v>
      </c>
      <c r="S230" s="57">
        <v>7500</v>
      </c>
      <c r="T230" s="57">
        <f t="shared" si="194"/>
        <v>3000000</v>
      </c>
      <c r="U230" s="57"/>
      <c r="V230" s="57">
        <f>8*U223</f>
        <v>400</v>
      </c>
      <c r="W230" s="57" t="s">
        <v>95</v>
      </c>
      <c r="X230" s="57">
        <v>7500</v>
      </c>
      <c r="Y230" s="57">
        <f t="shared" si="195"/>
        <v>3000000</v>
      </c>
      <c r="Z230" s="57"/>
      <c r="AA230" s="57">
        <f>8*Z223</f>
        <v>400</v>
      </c>
      <c r="AB230" s="57" t="s">
        <v>95</v>
      </c>
      <c r="AC230" s="57">
        <v>7500</v>
      </c>
      <c r="AD230" s="57">
        <f t="shared" si="196"/>
        <v>3000000</v>
      </c>
      <c r="AE230" s="57"/>
      <c r="AF230" s="57">
        <f>8*AE223</f>
        <v>400</v>
      </c>
      <c r="AG230" s="57" t="s">
        <v>95</v>
      </c>
      <c r="AH230" s="57">
        <v>7500</v>
      </c>
      <c r="AI230" s="57">
        <f t="shared" si="197"/>
        <v>3000000</v>
      </c>
      <c r="AJ230" s="57"/>
      <c r="AK230" s="57">
        <f>8*AJ223</f>
        <v>400</v>
      </c>
      <c r="AL230" s="57" t="s">
        <v>95</v>
      </c>
      <c r="AM230" s="57">
        <v>7500</v>
      </c>
      <c r="AN230" s="57">
        <f t="shared" si="198"/>
        <v>3000000</v>
      </c>
      <c r="AO230" s="57"/>
      <c r="AP230" s="57">
        <f>8*AO223</f>
        <v>400</v>
      </c>
      <c r="AQ230" s="57" t="s">
        <v>95</v>
      </c>
      <c r="AR230" s="57">
        <v>7500</v>
      </c>
      <c r="AS230" s="57">
        <f t="shared" si="199"/>
        <v>3000000</v>
      </c>
      <c r="AT230" s="57"/>
      <c r="AU230" s="57">
        <f>8*AT223</f>
        <v>400</v>
      </c>
      <c r="AV230" s="57" t="s">
        <v>95</v>
      </c>
      <c r="AW230" s="57">
        <v>7500</v>
      </c>
      <c r="AX230" s="57">
        <f t="shared" si="200"/>
        <v>3000000</v>
      </c>
      <c r="AY230" s="57"/>
      <c r="AZ230" s="57">
        <f>8*AY223</f>
        <v>400</v>
      </c>
      <c r="BA230" s="57" t="s">
        <v>95</v>
      </c>
      <c r="BB230" s="57">
        <v>7500</v>
      </c>
      <c r="BC230" s="57">
        <f t="shared" si="201"/>
        <v>3000000</v>
      </c>
      <c r="BD230" s="57"/>
      <c r="BE230" s="57">
        <f>8*BD223</f>
        <v>200</v>
      </c>
      <c r="BF230" s="57" t="s">
        <v>95</v>
      </c>
      <c r="BG230" s="57">
        <v>7500</v>
      </c>
      <c r="BH230" s="57">
        <f t="shared" si="202"/>
        <v>1500000</v>
      </c>
      <c r="BI230" s="57"/>
      <c r="BJ230" s="57">
        <f>8*BI223</f>
        <v>200</v>
      </c>
      <c r="BK230" s="57" t="s">
        <v>95</v>
      </c>
      <c r="BL230" s="57">
        <v>7500</v>
      </c>
      <c r="BM230" s="57">
        <f t="shared" si="203"/>
        <v>1500000</v>
      </c>
      <c r="BO230" s="67"/>
      <c r="BP230" s="67"/>
    </row>
    <row r="231" spans="1:84" ht="15" customHeight="1" x14ac:dyDescent="0.3">
      <c r="A231" s="57"/>
      <c r="B231" s="57"/>
      <c r="C231" s="57"/>
      <c r="D231" s="57" t="s">
        <v>97</v>
      </c>
      <c r="E231" s="57" t="s">
        <v>26</v>
      </c>
      <c r="F231" s="57"/>
      <c r="G231" s="57">
        <v>0</v>
      </c>
      <c r="H231" s="57" t="s">
        <v>82</v>
      </c>
      <c r="I231" s="57">
        <v>0</v>
      </c>
      <c r="J231" s="57">
        <f>SUM(J232:J236)</f>
        <v>25375000</v>
      </c>
      <c r="K231" s="57"/>
      <c r="L231" s="57">
        <v>0</v>
      </c>
      <c r="M231" s="57" t="s">
        <v>82</v>
      </c>
      <c r="N231" s="57">
        <v>0</v>
      </c>
      <c r="O231" s="57">
        <f>SUM(O232:O236)</f>
        <v>25375000</v>
      </c>
      <c r="P231" s="57"/>
      <c r="Q231" s="57">
        <v>0</v>
      </c>
      <c r="R231" s="57" t="s">
        <v>82</v>
      </c>
      <c r="S231" s="57">
        <v>0</v>
      </c>
      <c r="T231" s="57">
        <f>SUM(T232:T236)</f>
        <v>50750000</v>
      </c>
      <c r="U231" s="57"/>
      <c r="V231" s="57">
        <v>0</v>
      </c>
      <c r="W231" s="57" t="s">
        <v>82</v>
      </c>
      <c r="X231" s="57">
        <v>0</v>
      </c>
      <c r="Y231" s="57">
        <f>SUM(Y232:Y236)</f>
        <v>50750000</v>
      </c>
      <c r="Z231" s="57"/>
      <c r="AA231" s="57">
        <v>0</v>
      </c>
      <c r="AB231" s="57" t="s">
        <v>82</v>
      </c>
      <c r="AC231" s="57">
        <v>0</v>
      </c>
      <c r="AD231" s="57">
        <f>SUM(AD232:AD236)</f>
        <v>50750000</v>
      </c>
      <c r="AE231" s="57"/>
      <c r="AF231" s="57">
        <v>0</v>
      </c>
      <c r="AG231" s="57" t="s">
        <v>82</v>
      </c>
      <c r="AH231" s="57">
        <v>0</v>
      </c>
      <c r="AI231" s="57">
        <f>SUM(AI232:AI236)</f>
        <v>50750000</v>
      </c>
      <c r="AJ231" s="57"/>
      <c r="AK231" s="57">
        <v>0</v>
      </c>
      <c r="AL231" s="57" t="s">
        <v>82</v>
      </c>
      <c r="AM231" s="57">
        <v>0</v>
      </c>
      <c r="AN231" s="57">
        <f>SUM(AN232:AN236)</f>
        <v>50750000</v>
      </c>
      <c r="AO231" s="57"/>
      <c r="AP231" s="57">
        <v>0</v>
      </c>
      <c r="AQ231" s="57" t="s">
        <v>82</v>
      </c>
      <c r="AR231" s="57">
        <v>0</v>
      </c>
      <c r="AS231" s="57">
        <f>SUM(AS232:AS236)</f>
        <v>50750000</v>
      </c>
      <c r="AT231" s="57"/>
      <c r="AU231" s="57">
        <v>0</v>
      </c>
      <c r="AV231" s="57" t="s">
        <v>82</v>
      </c>
      <c r="AW231" s="57">
        <v>0</v>
      </c>
      <c r="AX231" s="57">
        <f>SUM(AX232:AX236)</f>
        <v>50750000</v>
      </c>
      <c r="AY231" s="57"/>
      <c r="AZ231" s="57">
        <v>0</v>
      </c>
      <c r="BA231" s="57" t="s">
        <v>82</v>
      </c>
      <c r="BB231" s="57">
        <v>0</v>
      </c>
      <c r="BC231" s="57">
        <f>SUM(BC232:BC236)</f>
        <v>50750000</v>
      </c>
      <c r="BD231" s="57"/>
      <c r="BE231" s="57">
        <v>0</v>
      </c>
      <c r="BF231" s="57" t="s">
        <v>82</v>
      </c>
      <c r="BG231" s="57">
        <v>0</v>
      </c>
      <c r="BH231" s="57">
        <f>SUM(BH232:BH236)</f>
        <v>25375000</v>
      </c>
      <c r="BI231" s="57"/>
      <c r="BJ231" s="57">
        <v>0</v>
      </c>
      <c r="BK231" s="57" t="s">
        <v>82</v>
      </c>
      <c r="BL231" s="57">
        <v>0</v>
      </c>
      <c r="BM231" s="57">
        <f>SUM(BM232:BM236)</f>
        <v>25375000</v>
      </c>
      <c r="BO231" s="67"/>
      <c r="BP231" s="67"/>
    </row>
    <row r="232" spans="1:84" ht="15" customHeight="1" x14ac:dyDescent="0.3">
      <c r="A232" s="57"/>
      <c r="B232" s="57"/>
      <c r="C232" s="57"/>
      <c r="D232" s="57" t="s">
        <v>82</v>
      </c>
      <c r="E232" s="57" t="s">
        <v>27</v>
      </c>
      <c r="F232" s="57"/>
      <c r="G232" s="57">
        <f>G223</f>
        <v>1</v>
      </c>
      <c r="H232" s="57" t="s">
        <v>94</v>
      </c>
      <c r="I232" s="57">
        <f>200000+300000</f>
        <v>500000</v>
      </c>
      <c r="J232" s="57">
        <f>G232*I232</f>
        <v>500000</v>
      </c>
      <c r="K232" s="57"/>
      <c r="L232" s="57">
        <f>L223</f>
        <v>1</v>
      </c>
      <c r="M232" s="57" t="s">
        <v>94</v>
      </c>
      <c r="N232" s="57">
        <f>200000+300000</f>
        <v>500000</v>
      </c>
      <c r="O232" s="57">
        <f>L232*N232</f>
        <v>500000</v>
      </c>
      <c r="P232" s="57"/>
      <c r="Q232" s="57">
        <f>Q223</f>
        <v>2</v>
      </c>
      <c r="R232" s="57" t="s">
        <v>94</v>
      </c>
      <c r="S232" s="57">
        <f>200000+300000</f>
        <v>500000</v>
      </c>
      <c r="T232" s="57">
        <f>Q232*S232</f>
        <v>1000000</v>
      </c>
      <c r="U232" s="57"/>
      <c r="V232" s="57">
        <f>V223</f>
        <v>2</v>
      </c>
      <c r="W232" s="57" t="s">
        <v>94</v>
      </c>
      <c r="X232" s="57">
        <f>200000+300000</f>
        <v>500000</v>
      </c>
      <c r="Y232" s="57">
        <f>V232*X232</f>
        <v>1000000</v>
      </c>
      <c r="Z232" s="57"/>
      <c r="AA232" s="57">
        <f>AA223</f>
        <v>2</v>
      </c>
      <c r="AB232" s="57" t="s">
        <v>94</v>
      </c>
      <c r="AC232" s="57">
        <f>200000+300000</f>
        <v>500000</v>
      </c>
      <c r="AD232" s="57">
        <f>AA232*AC232</f>
        <v>1000000</v>
      </c>
      <c r="AE232" s="57"/>
      <c r="AF232" s="57">
        <f>AF223</f>
        <v>2</v>
      </c>
      <c r="AG232" s="57" t="s">
        <v>94</v>
      </c>
      <c r="AH232" s="57">
        <f>200000+300000</f>
        <v>500000</v>
      </c>
      <c r="AI232" s="57">
        <f>AF232*AH232</f>
        <v>1000000</v>
      </c>
      <c r="AJ232" s="57"/>
      <c r="AK232" s="57">
        <f>AK223</f>
        <v>2</v>
      </c>
      <c r="AL232" s="57" t="s">
        <v>94</v>
      </c>
      <c r="AM232" s="57">
        <f>200000+300000</f>
        <v>500000</v>
      </c>
      <c r="AN232" s="57">
        <f>AK232*AM232</f>
        <v>1000000</v>
      </c>
      <c r="AO232" s="57"/>
      <c r="AP232" s="57">
        <f>AP223</f>
        <v>2</v>
      </c>
      <c r="AQ232" s="57" t="s">
        <v>94</v>
      </c>
      <c r="AR232" s="57">
        <f>200000+300000</f>
        <v>500000</v>
      </c>
      <c r="AS232" s="57">
        <f>AP232*AR232</f>
        <v>1000000</v>
      </c>
      <c r="AT232" s="57"/>
      <c r="AU232" s="57">
        <f>AU223</f>
        <v>2</v>
      </c>
      <c r="AV232" s="57" t="s">
        <v>94</v>
      </c>
      <c r="AW232" s="57">
        <f>200000+300000</f>
        <v>500000</v>
      </c>
      <c r="AX232" s="57">
        <f>AU232*AW232</f>
        <v>1000000</v>
      </c>
      <c r="AY232" s="57"/>
      <c r="AZ232" s="57">
        <f>AZ223</f>
        <v>2</v>
      </c>
      <c r="BA232" s="57" t="s">
        <v>94</v>
      </c>
      <c r="BB232" s="57">
        <f>200000+300000</f>
        <v>500000</v>
      </c>
      <c r="BC232" s="57">
        <f>AZ232*BB232</f>
        <v>1000000</v>
      </c>
      <c r="BD232" s="57"/>
      <c r="BE232" s="57">
        <f>BE223</f>
        <v>1</v>
      </c>
      <c r="BF232" s="57" t="s">
        <v>94</v>
      </c>
      <c r="BG232" s="57">
        <f>200000+300000</f>
        <v>500000</v>
      </c>
      <c r="BH232" s="57">
        <f>BE232*BG232</f>
        <v>500000</v>
      </c>
      <c r="BI232" s="57"/>
      <c r="BJ232" s="57">
        <f>BJ223</f>
        <v>1</v>
      </c>
      <c r="BK232" s="57" t="s">
        <v>94</v>
      </c>
      <c r="BL232" s="57">
        <f>200000+300000</f>
        <v>500000</v>
      </c>
      <c r="BM232" s="57">
        <f>BJ232*BL232</f>
        <v>500000</v>
      </c>
      <c r="BO232" s="67"/>
      <c r="BP232" s="67"/>
    </row>
    <row r="233" spans="1:84" ht="15" customHeight="1" x14ac:dyDescent="0.3">
      <c r="A233" s="57"/>
      <c r="B233" s="57"/>
      <c r="C233" s="57"/>
      <c r="D233" s="57" t="s">
        <v>82</v>
      </c>
      <c r="E233" s="58" t="s">
        <v>28</v>
      </c>
      <c r="F233" s="57"/>
      <c r="G233" s="57">
        <f>F223</f>
        <v>25</v>
      </c>
      <c r="H233" s="57" t="s">
        <v>95</v>
      </c>
      <c r="I233" s="57">
        <f>25000+60000+200000+200000+55000+100000+20000+100000</f>
        <v>760000</v>
      </c>
      <c r="J233" s="57">
        <f>G233*I233</f>
        <v>19000000</v>
      </c>
      <c r="K233" s="57"/>
      <c r="L233" s="57">
        <f>K223</f>
        <v>25</v>
      </c>
      <c r="M233" s="57" t="s">
        <v>95</v>
      </c>
      <c r="N233" s="57">
        <f>25000+60000+200000+200000+55000+100000+20000+100000</f>
        <v>760000</v>
      </c>
      <c r="O233" s="57">
        <f>L233*N233</f>
        <v>19000000</v>
      </c>
      <c r="P233" s="57"/>
      <c r="Q233" s="57">
        <f>P223</f>
        <v>50</v>
      </c>
      <c r="R233" s="57" t="s">
        <v>95</v>
      </c>
      <c r="S233" s="57">
        <f>25000+60000+200000+200000+55000+100000+20000+100000</f>
        <v>760000</v>
      </c>
      <c r="T233" s="57">
        <f>Q233*S233</f>
        <v>38000000</v>
      </c>
      <c r="U233" s="57"/>
      <c r="V233" s="57">
        <f>U223</f>
        <v>50</v>
      </c>
      <c r="W233" s="57" t="s">
        <v>95</v>
      </c>
      <c r="X233" s="57">
        <f>25000+60000+200000+200000+55000+100000+20000+100000</f>
        <v>760000</v>
      </c>
      <c r="Y233" s="57">
        <f>V233*X233</f>
        <v>38000000</v>
      </c>
      <c r="Z233" s="57"/>
      <c r="AA233" s="57">
        <f>Z223</f>
        <v>50</v>
      </c>
      <c r="AB233" s="57" t="s">
        <v>95</v>
      </c>
      <c r="AC233" s="57">
        <f>25000+60000+200000+200000+55000+100000+20000+100000</f>
        <v>760000</v>
      </c>
      <c r="AD233" s="57">
        <f>AA233*AC233</f>
        <v>38000000</v>
      </c>
      <c r="AE233" s="57"/>
      <c r="AF233" s="57">
        <f>AE223</f>
        <v>50</v>
      </c>
      <c r="AG233" s="57" t="s">
        <v>95</v>
      </c>
      <c r="AH233" s="57">
        <f>25000+60000+200000+200000+55000+100000+20000+100000</f>
        <v>760000</v>
      </c>
      <c r="AI233" s="57">
        <f>AF233*AH233</f>
        <v>38000000</v>
      </c>
      <c r="AJ233" s="57"/>
      <c r="AK233" s="57">
        <f>AJ223</f>
        <v>50</v>
      </c>
      <c r="AL233" s="57" t="s">
        <v>95</v>
      </c>
      <c r="AM233" s="57">
        <f>25000+60000+200000+200000+55000+100000+20000+100000</f>
        <v>760000</v>
      </c>
      <c r="AN233" s="57">
        <f>AK233*AM233</f>
        <v>38000000</v>
      </c>
      <c r="AO233" s="57"/>
      <c r="AP233" s="57">
        <f>AO223</f>
        <v>50</v>
      </c>
      <c r="AQ233" s="57" t="s">
        <v>95</v>
      </c>
      <c r="AR233" s="57">
        <f>25000+60000+200000+200000+55000+100000+20000+100000</f>
        <v>760000</v>
      </c>
      <c r="AS233" s="57">
        <f>AP233*AR233</f>
        <v>38000000</v>
      </c>
      <c r="AT233" s="57"/>
      <c r="AU233" s="57">
        <f>AT223</f>
        <v>50</v>
      </c>
      <c r="AV233" s="57" t="s">
        <v>95</v>
      </c>
      <c r="AW233" s="57">
        <f>25000+60000+200000+200000+55000+100000+20000+100000</f>
        <v>760000</v>
      </c>
      <c r="AX233" s="57">
        <f>AU233*AW233</f>
        <v>38000000</v>
      </c>
      <c r="AY233" s="57"/>
      <c r="AZ233" s="57">
        <f>AY223</f>
        <v>50</v>
      </c>
      <c r="BA233" s="57" t="s">
        <v>95</v>
      </c>
      <c r="BB233" s="57">
        <f>25000+60000+200000+200000+55000+100000+20000+100000</f>
        <v>760000</v>
      </c>
      <c r="BC233" s="57">
        <f>AZ233*BB233</f>
        <v>38000000</v>
      </c>
      <c r="BD233" s="57"/>
      <c r="BE233" s="57">
        <f>BD223</f>
        <v>25</v>
      </c>
      <c r="BF233" s="57" t="s">
        <v>95</v>
      </c>
      <c r="BG233" s="57">
        <f>25000+60000+200000+200000+55000+100000+20000+100000</f>
        <v>760000</v>
      </c>
      <c r="BH233" s="57">
        <f>BE233*BG233</f>
        <v>19000000</v>
      </c>
      <c r="BI233" s="57"/>
      <c r="BJ233" s="57">
        <f>BI223</f>
        <v>25</v>
      </c>
      <c r="BK233" s="57" t="s">
        <v>95</v>
      </c>
      <c r="BL233" s="57">
        <f>25000+60000+200000+200000+55000+100000+20000+100000</f>
        <v>760000</v>
      </c>
      <c r="BM233" s="57">
        <f>BJ233*BL233</f>
        <v>19000000</v>
      </c>
      <c r="BO233" s="67"/>
      <c r="BP233" s="67"/>
    </row>
    <row r="234" spans="1:84" ht="15" customHeight="1" x14ac:dyDescent="0.3">
      <c r="A234" s="57"/>
      <c r="B234" s="57"/>
      <c r="C234" s="57"/>
      <c r="D234" s="57" t="s">
        <v>82</v>
      </c>
      <c r="E234" s="57" t="s">
        <v>29</v>
      </c>
      <c r="F234" s="57"/>
      <c r="G234" s="57">
        <f>F223</f>
        <v>25</v>
      </c>
      <c r="H234" s="57" t="s">
        <v>98</v>
      </c>
      <c r="I234" s="57">
        <v>75000</v>
      </c>
      <c r="J234" s="57">
        <f>G234*I234</f>
        <v>1875000</v>
      </c>
      <c r="K234" s="57"/>
      <c r="L234" s="57">
        <f>K223</f>
        <v>25</v>
      </c>
      <c r="M234" s="57" t="s">
        <v>98</v>
      </c>
      <c r="N234" s="57">
        <v>75000</v>
      </c>
      <c r="O234" s="57">
        <f>L234*N234</f>
        <v>1875000</v>
      </c>
      <c r="P234" s="57"/>
      <c r="Q234" s="57">
        <f>P223</f>
        <v>50</v>
      </c>
      <c r="R234" s="57" t="s">
        <v>98</v>
      </c>
      <c r="S234" s="57">
        <v>75000</v>
      </c>
      <c r="T234" s="57">
        <f>Q234*S234</f>
        <v>3750000</v>
      </c>
      <c r="U234" s="57"/>
      <c r="V234" s="57">
        <f>U223</f>
        <v>50</v>
      </c>
      <c r="W234" s="57" t="s">
        <v>98</v>
      </c>
      <c r="X234" s="57">
        <v>75000</v>
      </c>
      <c r="Y234" s="57">
        <f>V234*X234</f>
        <v>3750000</v>
      </c>
      <c r="Z234" s="57"/>
      <c r="AA234" s="57">
        <f>Z223</f>
        <v>50</v>
      </c>
      <c r="AB234" s="57" t="s">
        <v>98</v>
      </c>
      <c r="AC234" s="57">
        <v>75000</v>
      </c>
      <c r="AD234" s="57">
        <f>AA234*AC234</f>
        <v>3750000</v>
      </c>
      <c r="AE234" s="57"/>
      <c r="AF234" s="57">
        <f>AE223</f>
        <v>50</v>
      </c>
      <c r="AG234" s="57" t="s">
        <v>98</v>
      </c>
      <c r="AH234" s="57">
        <v>75000</v>
      </c>
      <c r="AI234" s="57">
        <f>AF234*AH234</f>
        <v>3750000</v>
      </c>
      <c r="AJ234" s="57"/>
      <c r="AK234" s="57">
        <f>AJ223</f>
        <v>50</v>
      </c>
      <c r="AL234" s="57" t="s">
        <v>98</v>
      </c>
      <c r="AM234" s="57">
        <v>75000</v>
      </c>
      <c r="AN234" s="57">
        <f>AK234*AM234</f>
        <v>3750000</v>
      </c>
      <c r="AO234" s="57"/>
      <c r="AP234" s="57">
        <f>AO223</f>
        <v>50</v>
      </c>
      <c r="AQ234" s="57" t="s">
        <v>98</v>
      </c>
      <c r="AR234" s="57">
        <v>75000</v>
      </c>
      <c r="AS234" s="57">
        <f>AP234*AR234</f>
        <v>3750000</v>
      </c>
      <c r="AT234" s="57"/>
      <c r="AU234" s="57">
        <f>AT223</f>
        <v>50</v>
      </c>
      <c r="AV234" s="57" t="s">
        <v>98</v>
      </c>
      <c r="AW234" s="57">
        <v>75000</v>
      </c>
      <c r="AX234" s="57">
        <f>AU234*AW234</f>
        <v>3750000</v>
      </c>
      <c r="AY234" s="57"/>
      <c r="AZ234" s="57">
        <f>AY223</f>
        <v>50</v>
      </c>
      <c r="BA234" s="57" t="s">
        <v>98</v>
      </c>
      <c r="BB234" s="57">
        <v>75000</v>
      </c>
      <c r="BC234" s="57">
        <f>AZ234*BB234</f>
        <v>3750000</v>
      </c>
      <c r="BD234" s="57"/>
      <c r="BE234" s="57">
        <f>BD223</f>
        <v>25</v>
      </c>
      <c r="BF234" s="57" t="s">
        <v>98</v>
      </c>
      <c r="BG234" s="57">
        <v>75000</v>
      </c>
      <c r="BH234" s="57">
        <f>BE234*BG234</f>
        <v>1875000</v>
      </c>
      <c r="BI234" s="57"/>
      <c r="BJ234" s="57">
        <f>BI223</f>
        <v>25</v>
      </c>
      <c r="BK234" s="57" t="s">
        <v>98</v>
      </c>
      <c r="BL234" s="57">
        <v>75000</v>
      </c>
      <c r="BM234" s="57">
        <f>BJ234*BL234</f>
        <v>1875000</v>
      </c>
      <c r="BO234" s="67"/>
      <c r="BP234" s="67"/>
    </row>
    <row r="235" spans="1:84" ht="15" customHeight="1" x14ac:dyDescent="0.3">
      <c r="A235" s="57"/>
      <c r="B235" s="57"/>
      <c r="C235" s="57"/>
      <c r="D235" s="57" t="s">
        <v>82</v>
      </c>
      <c r="E235" s="57" t="s">
        <v>30</v>
      </c>
      <c r="F235" s="57"/>
      <c r="G235" s="57">
        <f>F223</f>
        <v>25</v>
      </c>
      <c r="H235" s="57" t="s">
        <v>95</v>
      </c>
      <c r="I235" s="57">
        <v>100000</v>
      </c>
      <c r="J235" s="57">
        <f>G235*I235</f>
        <v>2500000</v>
      </c>
      <c r="K235" s="57"/>
      <c r="L235" s="57">
        <f>K223</f>
        <v>25</v>
      </c>
      <c r="M235" s="57" t="s">
        <v>95</v>
      </c>
      <c r="N235" s="57">
        <v>100000</v>
      </c>
      <c r="O235" s="57">
        <f>L235*N235</f>
        <v>2500000</v>
      </c>
      <c r="P235" s="57"/>
      <c r="Q235" s="57">
        <f>P223</f>
        <v>50</v>
      </c>
      <c r="R235" s="57" t="s">
        <v>95</v>
      </c>
      <c r="S235" s="57">
        <v>100000</v>
      </c>
      <c r="T235" s="57">
        <f>Q235*S235</f>
        <v>5000000</v>
      </c>
      <c r="U235" s="57"/>
      <c r="V235" s="57">
        <f>U223</f>
        <v>50</v>
      </c>
      <c r="W235" s="57" t="s">
        <v>95</v>
      </c>
      <c r="X235" s="57">
        <v>100000</v>
      </c>
      <c r="Y235" s="57">
        <f>V235*X235</f>
        <v>5000000</v>
      </c>
      <c r="Z235" s="57"/>
      <c r="AA235" s="57">
        <f>Z223</f>
        <v>50</v>
      </c>
      <c r="AB235" s="57" t="s">
        <v>95</v>
      </c>
      <c r="AC235" s="57">
        <v>100000</v>
      </c>
      <c r="AD235" s="57">
        <f>AA235*AC235</f>
        <v>5000000</v>
      </c>
      <c r="AE235" s="57"/>
      <c r="AF235" s="57">
        <f>AE223</f>
        <v>50</v>
      </c>
      <c r="AG235" s="57" t="s">
        <v>95</v>
      </c>
      <c r="AH235" s="57">
        <v>100000</v>
      </c>
      <c r="AI235" s="57">
        <f>AF235*AH235</f>
        <v>5000000</v>
      </c>
      <c r="AJ235" s="57"/>
      <c r="AK235" s="57">
        <f>AJ223</f>
        <v>50</v>
      </c>
      <c r="AL235" s="57" t="s">
        <v>95</v>
      </c>
      <c r="AM235" s="57">
        <v>100000</v>
      </c>
      <c r="AN235" s="57">
        <f>AK235*AM235</f>
        <v>5000000</v>
      </c>
      <c r="AO235" s="57"/>
      <c r="AP235" s="57">
        <f>AO223</f>
        <v>50</v>
      </c>
      <c r="AQ235" s="57" t="s">
        <v>95</v>
      </c>
      <c r="AR235" s="57">
        <v>100000</v>
      </c>
      <c r="AS235" s="57">
        <f>AP235*AR235</f>
        <v>5000000</v>
      </c>
      <c r="AT235" s="57"/>
      <c r="AU235" s="57">
        <f>AT223</f>
        <v>50</v>
      </c>
      <c r="AV235" s="57" t="s">
        <v>95</v>
      </c>
      <c r="AW235" s="57">
        <v>100000</v>
      </c>
      <c r="AX235" s="57">
        <f>AU235*AW235</f>
        <v>5000000</v>
      </c>
      <c r="AY235" s="57"/>
      <c r="AZ235" s="57">
        <f>AY223</f>
        <v>50</v>
      </c>
      <c r="BA235" s="57" t="s">
        <v>95</v>
      </c>
      <c r="BB235" s="57">
        <v>100000</v>
      </c>
      <c r="BC235" s="57">
        <f>AZ235*BB235</f>
        <v>5000000</v>
      </c>
      <c r="BD235" s="57"/>
      <c r="BE235" s="57">
        <f>BD223</f>
        <v>25</v>
      </c>
      <c r="BF235" s="57" t="s">
        <v>95</v>
      </c>
      <c r="BG235" s="57">
        <v>100000</v>
      </c>
      <c r="BH235" s="57">
        <f>BE235*BG235</f>
        <v>2500000</v>
      </c>
      <c r="BI235" s="57"/>
      <c r="BJ235" s="57">
        <f>BI223</f>
        <v>25</v>
      </c>
      <c r="BK235" s="57" t="s">
        <v>95</v>
      </c>
      <c r="BL235" s="57">
        <v>100000</v>
      </c>
      <c r="BM235" s="57">
        <f>BJ235*BL235</f>
        <v>2500000</v>
      </c>
      <c r="BO235" s="67"/>
      <c r="BP235" s="67"/>
    </row>
    <row r="236" spans="1:84" ht="15" customHeight="1" x14ac:dyDescent="0.3">
      <c r="A236" s="57"/>
      <c r="B236" s="57"/>
      <c r="C236" s="57"/>
      <c r="D236" s="57" t="s">
        <v>82</v>
      </c>
      <c r="E236" s="57" t="s">
        <v>31</v>
      </c>
      <c r="F236" s="57"/>
      <c r="G236" s="57">
        <f>G223</f>
        <v>1</v>
      </c>
      <c r="H236" s="57" t="s">
        <v>94</v>
      </c>
      <c r="I236" s="57">
        <v>1500000</v>
      </c>
      <c r="J236" s="57">
        <f>G236*I236</f>
        <v>1500000</v>
      </c>
      <c r="K236" s="57"/>
      <c r="L236" s="57">
        <f>L223</f>
        <v>1</v>
      </c>
      <c r="M236" s="57" t="s">
        <v>94</v>
      </c>
      <c r="N236" s="57">
        <v>1500000</v>
      </c>
      <c r="O236" s="57">
        <f>L236*N236</f>
        <v>1500000</v>
      </c>
      <c r="P236" s="57"/>
      <c r="Q236" s="57">
        <f>Q223</f>
        <v>2</v>
      </c>
      <c r="R236" s="57" t="s">
        <v>94</v>
      </c>
      <c r="S236" s="57">
        <v>1500000</v>
      </c>
      <c r="T236" s="57">
        <f>Q236*S236</f>
        <v>3000000</v>
      </c>
      <c r="U236" s="57"/>
      <c r="V236" s="57">
        <f>V223</f>
        <v>2</v>
      </c>
      <c r="W236" s="57" t="s">
        <v>94</v>
      </c>
      <c r="X236" s="57">
        <v>1500000</v>
      </c>
      <c r="Y236" s="57">
        <f>V236*X236</f>
        <v>3000000</v>
      </c>
      <c r="Z236" s="57"/>
      <c r="AA236" s="57">
        <f>AA223</f>
        <v>2</v>
      </c>
      <c r="AB236" s="57" t="s">
        <v>94</v>
      </c>
      <c r="AC236" s="57">
        <v>1500000</v>
      </c>
      <c r="AD236" s="57">
        <f>AA236*AC236</f>
        <v>3000000</v>
      </c>
      <c r="AE236" s="57"/>
      <c r="AF236" s="57">
        <f>AF223</f>
        <v>2</v>
      </c>
      <c r="AG236" s="57" t="s">
        <v>94</v>
      </c>
      <c r="AH236" s="57">
        <v>1500000</v>
      </c>
      <c r="AI236" s="57">
        <f>AF236*AH236</f>
        <v>3000000</v>
      </c>
      <c r="AJ236" s="57"/>
      <c r="AK236" s="57">
        <f>AK223</f>
        <v>2</v>
      </c>
      <c r="AL236" s="57" t="s">
        <v>94</v>
      </c>
      <c r="AM236" s="57">
        <v>1500000</v>
      </c>
      <c r="AN236" s="57">
        <f>AK236*AM236</f>
        <v>3000000</v>
      </c>
      <c r="AO236" s="57"/>
      <c r="AP236" s="57">
        <f>AP223</f>
        <v>2</v>
      </c>
      <c r="AQ236" s="57" t="s">
        <v>94</v>
      </c>
      <c r="AR236" s="57">
        <v>1500000</v>
      </c>
      <c r="AS236" s="57">
        <f>AP236*AR236</f>
        <v>3000000</v>
      </c>
      <c r="AT236" s="57"/>
      <c r="AU236" s="57">
        <f>AU223</f>
        <v>2</v>
      </c>
      <c r="AV236" s="57" t="s">
        <v>94</v>
      </c>
      <c r="AW236" s="57">
        <v>1500000</v>
      </c>
      <c r="AX236" s="57">
        <f>AU236*AW236</f>
        <v>3000000</v>
      </c>
      <c r="AY236" s="57"/>
      <c r="AZ236" s="57">
        <f>AZ223</f>
        <v>2</v>
      </c>
      <c r="BA236" s="57" t="s">
        <v>94</v>
      </c>
      <c r="BB236" s="57">
        <v>1500000</v>
      </c>
      <c r="BC236" s="57">
        <f>AZ236*BB236</f>
        <v>3000000</v>
      </c>
      <c r="BD236" s="57"/>
      <c r="BE236" s="57">
        <f>BE223</f>
        <v>1</v>
      </c>
      <c r="BF236" s="57" t="s">
        <v>94</v>
      </c>
      <c r="BG236" s="57">
        <v>1500000</v>
      </c>
      <c r="BH236" s="57">
        <f>BE236*BG236</f>
        <v>1500000</v>
      </c>
      <c r="BI236" s="57"/>
      <c r="BJ236" s="57">
        <f>BJ223</f>
        <v>1</v>
      </c>
      <c r="BK236" s="57" t="s">
        <v>94</v>
      </c>
      <c r="BL236" s="57">
        <v>1500000</v>
      </c>
      <c r="BM236" s="57">
        <f>BJ236*BL236</f>
        <v>1500000</v>
      </c>
      <c r="BO236" s="67"/>
      <c r="BP236" s="67"/>
    </row>
    <row r="237" spans="1:84" s="47" customFormat="1" ht="15" customHeight="1" x14ac:dyDescent="0.3">
      <c r="A237" s="56" t="s">
        <v>83</v>
      </c>
      <c r="B237" s="56" t="s">
        <v>83</v>
      </c>
      <c r="C237" s="56" t="s">
        <v>87</v>
      </c>
      <c r="D237" s="56" t="s">
        <v>116</v>
      </c>
      <c r="E237" s="56" t="s">
        <v>48</v>
      </c>
      <c r="F237" s="56">
        <f>G237*25</f>
        <v>25</v>
      </c>
      <c r="G237" s="56">
        <v>1</v>
      </c>
      <c r="H237" s="56" t="s">
        <v>91</v>
      </c>
      <c r="I237" s="56">
        <v>0</v>
      </c>
      <c r="J237" s="56">
        <f>J238+J245</f>
        <v>84725000</v>
      </c>
      <c r="K237" s="56">
        <f>L237*25</f>
        <v>25</v>
      </c>
      <c r="L237" s="56">
        <v>1</v>
      </c>
      <c r="M237" s="56" t="s">
        <v>91</v>
      </c>
      <c r="N237" s="56">
        <v>0</v>
      </c>
      <c r="O237" s="56">
        <f>O238+O245</f>
        <v>84725000</v>
      </c>
      <c r="P237" s="56">
        <f>Q237*25</f>
        <v>50</v>
      </c>
      <c r="Q237" s="56">
        <v>2</v>
      </c>
      <c r="R237" s="56" t="s">
        <v>91</v>
      </c>
      <c r="S237" s="56">
        <v>0</v>
      </c>
      <c r="T237" s="56">
        <f>T238+T245</f>
        <v>169450000</v>
      </c>
      <c r="U237" s="56">
        <f>V237*25</f>
        <v>50</v>
      </c>
      <c r="V237" s="56">
        <v>2</v>
      </c>
      <c r="W237" s="56" t="s">
        <v>91</v>
      </c>
      <c r="X237" s="56">
        <v>0</v>
      </c>
      <c r="Y237" s="56">
        <f>Y238+Y245</f>
        <v>169450000</v>
      </c>
      <c r="Z237" s="56">
        <f>AA237*25</f>
        <v>50</v>
      </c>
      <c r="AA237" s="56">
        <v>2</v>
      </c>
      <c r="AB237" s="56" t="s">
        <v>91</v>
      </c>
      <c r="AC237" s="56">
        <v>0</v>
      </c>
      <c r="AD237" s="56">
        <f>AD238+AD245</f>
        <v>169450000</v>
      </c>
      <c r="AE237" s="56">
        <f>AF237*25</f>
        <v>50</v>
      </c>
      <c r="AF237" s="56">
        <v>2</v>
      </c>
      <c r="AG237" s="56" t="s">
        <v>91</v>
      </c>
      <c r="AH237" s="56">
        <v>0</v>
      </c>
      <c r="AI237" s="56">
        <f>AI238+AI245</f>
        <v>169450000</v>
      </c>
      <c r="AJ237" s="56">
        <f>AK237*25</f>
        <v>50</v>
      </c>
      <c r="AK237" s="56">
        <v>2</v>
      </c>
      <c r="AL237" s="56" t="s">
        <v>91</v>
      </c>
      <c r="AM237" s="56">
        <v>0</v>
      </c>
      <c r="AN237" s="56">
        <f>AN238+AN245</f>
        <v>169450000</v>
      </c>
      <c r="AO237" s="56">
        <f>AP237*25</f>
        <v>50</v>
      </c>
      <c r="AP237" s="56">
        <v>2</v>
      </c>
      <c r="AQ237" s="56" t="s">
        <v>91</v>
      </c>
      <c r="AR237" s="56">
        <v>0</v>
      </c>
      <c r="AS237" s="56">
        <f>AS238+AS245</f>
        <v>169450000</v>
      </c>
      <c r="AT237" s="56">
        <f>AU237*25</f>
        <v>50</v>
      </c>
      <c r="AU237" s="56">
        <v>2</v>
      </c>
      <c r="AV237" s="56" t="s">
        <v>91</v>
      </c>
      <c r="AW237" s="56">
        <v>0</v>
      </c>
      <c r="AX237" s="56">
        <f>AX238+AX245</f>
        <v>169450000</v>
      </c>
      <c r="AY237" s="56">
        <f>AZ237*25</f>
        <v>50</v>
      </c>
      <c r="AZ237" s="56">
        <v>2</v>
      </c>
      <c r="BA237" s="56" t="s">
        <v>91</v>
      </c>
      <c r="BB237" s="56">
        <v>0</v>
      </c>
      <c r="BC237" s="56">
        <f>BC238+BC245</f>
        <v>169450000</v>
      </c>
      <c r="BD237" s="56">
        <f>BE237*25</f>
        <v>25</v>
      </c>
      <c r="BE237" s="56">
        <v>1</v>
      </c>
      <c r="BF237" s="56" t="s">
        <v>91</v>
      </c>
      <c r="BG237" s="56">
        <v>0</v>
      </c>
      <c r="BH237" s="56">
        <f>BH238+BH245</f>
        <v>84725000</v>
      </c>
      <c r="BI237" s="56">
        <f>BJ237*25</f>
        <v>25</v>
      </c>
      <c r="BJ237" s="56">
        <v>1</v>
      </c>
      <c r="BK237" s="56" t="s">
        <v>91</v>
      </c>
      <c r="BL237" s="56">
        <v>0</v>
      </c>
      <c r="BM237" s="56">
        <f>BM238+BM245</f>
        <v>84725000</v>
      </c>
      <c r="BN237" s="51"/>
      <c r="BO237" s="66"/>
      <c r="BP237" s="66"/>
      <c r="BQ237" s="50">
        <f>+F237+K237+P237+U237+Z237+AE237+AJ237+AO237+AT237+AY237+BD237+BI237</f>
        <v>500</v>
      </c>
      <c r="BR237" s="50">
        <f>+G237+L237+Q237+V237+AA237+AF237+AK237+AP237+AU237+AZ237+BE237+BJ237</f>
        <v>20</v>
      </c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</row>
    <row r="238" spans="1:84" ht="15" customHeight="1" x14ac:dyDescent="0.3">
      <c r="A238" s="57"/>
      <c r="B238" s="57"/>
      <c r="C238" s="57"/>
      <c r="D238" s="57" t="s">
        <v>92</v>
      </c>
      <c r="E238" s="57" t="s">
        <v>19</v>
      </c>
      <c r="F238" s="57"/>
      <c r="G238" s="57">
        <v>0</v>
      </c>
      <c r="H238" s="57" t="s">
        <v>82</v>
      </c>
      <c r="I238" s="57">
        <v>0</v>
      </c>
      <c r="J238" s="57">
        <f>SUM(J239:J244)</f>
        <v>61930000</v>
      </c>
      <c r="K238" s="57"/>
      <c r="L238" s="57">
        <v>0</v>
      </c>
      <c r="M238" s="57" t="s">
        <v>82</v>
      </c>
      <c r="N238" s="57">
        <v>0</v>
      </c>
      <c r="O238" s="57">
        <f>SUM(O239:O244)</f>
        <v>61930000</v>
      </c>
      <c r="P238" s="57"/>
      <c r="Q238" s="57">
        <v>0</v>
      </c>
      <c r="R238" s="57" t="s">
        <v>82</v>
      </c>
      <c r="S238" s="57">
        <v>0</v>
      </c>
      <c r="T238" s="57">
        <f>SUM(T239:T244)</f>
        <v>123860000</v>
      </c>
      <c r="U238" s="57"/>
      <c r="V238" s="57">
        <v>0</v>
      </c>
      <c r="W238" s="57" t="s">
        <v>82</v>
      </c>
      <c r="X238" s="57">
        <v>0</v>
      </c>
      <c r="Y238" s="57">
        <f>SUM(Y239:Y244)</f>
        <v>123860000</v>
      </c>
      <c r="Z238" s="57"/>
      <c r="AA238" s="57">
        <v>0</v>
      </c>
      <c r="AB238" s="57" t="s">
        <v>82</v>
      </c>
      <c r="AC238" s="57">
        <v>0</v>
      </c>
      <c r="AD238" s="57">
        <f>SUM(AD239:AD244)</f>
        <v>123860000</v>
      </c>
      <c r="AE238" s="57"/>
      <c r="AF238" s="57">
        <v>0</v>
      </c>
      <c r="AG238" s="57" t="s">
        <v>82</v>
      </c>
      <c r="AH238" s="57">
        <v>0</v>
      </c>
      <c r="AI238" s="57">
        <f>SUM(AI239:AI244)</f>
        <v>123860000</v>
      </c>
      <c r="AJ238" s="57"/>
      <c r="AK238" s="57">
        <v>0</v>
      </c>
      <c r="AL238" s="57" t="s">
        <v>82</v>
      </c>
      <c r="AM238" s="57">
        <v>0</v>
      </c>
      <c r="AN238" s="57">
        <f>SUM(AN239:AN244)</f>
        <v>123860000</v>
      </c>
      <c r="AO238" s="57"/>
      <c r="AP238" s="57">
        <v>0</v>
      </c>
      <c r="AQ238" s="57" t="s">
        <v>82</v>
      </c>
      <c r="AR238" s="57">
        <v>0</v>
      </c>
      <c r="AS238" s="57">
        <f>SUM(AS239:AS244)</f>
        <v>123860000</v>
      </c>
      <c r="AT238" s="57"/>
      <c r="AU238" s="57">
        <v>0</v>
      </c>
      <c r="AV238" s="57" t="s">
        <v>82</v>
      </c>
      <c r="AW238" s="57">
        <v>0</v>
      </c>
      <c r="AX238" s="57">
        <f>SUM(AX239:AX244)</f>
        <v>123860000</v>
      </c>
      <c r="AY238" s="57"/>
      <c r="AZ238" s="57">
        <v>0</v>
      </c>
      <c r="BA238" s="57" t="s">
        <v>82</v>
      </c>
      <c r="BB238" s="57">
        <v>0</v>
      </c>
      <c r="BC238" s="57">
        <f>SUM(BC239:BC244)</f>
        <v>123860000</v>
      </c>
      <c r="BD238" s="57"/>
      <c r="BE238" s="57">
        <v>0</v>
      </c>
      <c r="BF238" s="57" t="s">
        <v>82</v>
      </c>
      <c r="BG238" s="57">
        <v>0</v>
      </c>
      <c r="BH238" s="57">
        <f>SUM(BH239:BH244)</f>
        <v>61930000</v>
      </c>
      <c r="BI238" s="57"/>
      <c r="BJ238" s="57">
        <v>0</v>
      </c>
      <c r="BK238" s="57" t="s">
        <v>82</v>
      </c>
      <c r="BL238" s="57">
        <v>0</v>
      </c>
      <c r="BM238" s="57">
        <f>SUM(BM239:BM244)</f>
        <v>61930000</v>
      </c>
      <c r="BO238" s="67"/>
      <c r="BP238" s="67"/>
    </row>
    <row r="239" spans="1:84" ht="15" customHeight="1" x14ac:dyDescent="0.3">
      <c r="A239" s="57"/>
      <c r="B239" s="57"/>
      <c r="C239" s="57"/>
      <c r="D239" s="57" t="s">
        <v>82</v>
      </c>
      <c r="E239" s="57" t="s">
        <v>20</v>
      </c>
      <c r="F239" s="57"/>
      <c r="G239" s="57">
        <f>108*G237</f>
        <v>108</v>
      </c>
      <c r="H239" s="57" t="s">
        <v>93</v>
      </c>
      <c r="I239" s="57">
        <v>150000</v>
      </c>
      <c r="J239" s="57">
        <f t="shared" ref="J239:J244" si="204">G239*I239</f>
        <v>16200000</v>
      </c>
      <c r="K239" s="57"/>
      <c r="L239" s="57">
        <f>108*L237</f>
        <v>108</v>
      </c>
      <c r="M239" s="57" t="s">
        <v>93</v>
      </c>
      <c r="N239" s="57">
        <v>150000</v>
      </c>
      <c r="O239" s="57">
        <f t="shared" ref="O239:O244" si="205">L239*N239</f>
        <v>16200000</v>
      </c>
      <c r="P239" s="57"/>
      <c r="Q239" s="57">
        <f>108*Q237</f>
        <v>216</v>
      </c>
      <c r="R239" s="57" t="s">
        <v>93</v>
      </c>
      <c r="S239" s="57">
        <v>150000</v>
      </c>
      <c r="T239" s="57">
        <f t="shared" ref="T239:T244" si="206">Q239*S239</f>
        <v>32400000</v>
      </c>
      <c r="U239" s="57"/>
      <c r="V239" s="57">
        <f>108*V237</f>
        <v>216</v>
      </c>
      <c r="W239" s="57" t="s">
        <v>93</v>
      </c>
      <c r="X239" s="57">
        <v>150000</v>
      </c>
      <c r="Y239" s="57">
        <f t="shared" ref="Y239:Y244" si="207">V239*X239</f>
        <v>32400000</v>
      </c>
      <c r="Z239" s="57"/>
      <c r="AA239" s="57">
        <f>108*AA237</f>
        <v>216</v>
      </c>
      <c r="AB239" s="57" t="s">
        <v>93</v>
      </c>
      <c r="AC239" s="57">
        <v>150000</v>
      </c>
      <c r="AD239" s="57">
        <f t="shared" ref="AD239:AD244" si="208">AA239*AC239</f>
        <v>32400000</v>
      </c>
      <c r="AE239" s="57"/>
      <c r="AF239" s="57">
        <f>108*AF237</f>
        <v>216</v>
      </c>
      <c r="AG239" s="57" t="s">
        <v>93</v>
      </c>
      <c r="AH239" s="57">
        <v>150000</v>
      </c>
      <c r="AI239" s="57">
        <f t="shared" ref="AI239:AI244" si="209">AF239*AH239</f>
        <v>32400000</v>
      </c>
      <c r="AJ239" s="57"/>
      <c r="AK239" s="57">
        <f>108*AK237</f>
        <v>216</v>
      </c>
      <c r="AL239" s="57" t="s">
        <v>93</v>
      </c>
      <c r="AM239" s="57">
        <v>150000</v>
      </c>
      <c r="AN239" s="57">
        <f t="shared" ref="AN239:AN244" si="210">AK239*AM239</f>
        <v>32400000</v>
      </c>
      <c r="AO239" s="57"/>
      <c r="AP239" s="57">
        <f>108*AP237</f>
        <v>216</v>
      </c>
      <c r="AQ239" s="57" t="s">
        <v>93</v>
      </c>
      <c r="AR239" s="57">
        <v>150000</v>
      </c>
      <c r="AS239" s="57">
        <f t="shared" ref="AS239:AS244" si="211">AP239*AR239</f>
        <v>32400000</v>
      </c>
      <c r="AT239" s="57"/>
      <c r="AU239" s="57">
        <f>108*AU237</f>
        <v>216</v>
      </c>
      <c r="AV239" s="57" t="s">
        <v>93</v>
      </c>
      <c r="AW239" s="57">
        <v>150000</v>
      </c>
      <c r="AX239" s="57">
        <f t="shared" ref="AX239:AX244" si="212">AU239*AW239</f>
        <v>32400000</v>
      </c>
      <c r="AY239" s="57"/>
      <c r="AZ239" s="57">
        <f>108*AZ237</f>
        <v>216</v>
      </c>
      <c r="BA239" s="57" t="s">
        <v>93</v>
      </c>
      <c r="BB239" s="57">
        <v>150000</v>
      </c>
      <c r="BC239" s="57">
        <f t="shared" ref="BC239:BC244" si="213">AZ239*BB239</f>
        <v>32400000</v>
      </c>
      <c r="BD239" s="57"/>
      <c r="BE239" s="57">
        <f>108*BE237</f>
        <v>108</v>
      </c>
      <c r="BF239" s="57" t="s">
        <v>93</v>
      </c>
      <c r="BG239" s="57">
        <v>150000</v>
      </c>
      <c r="BH239" s="57">
        <f t="shared" ref="BH239:BH244" si="214">BE239*BG239</f>
        <v>16200000</v>
      </c>
      <c r="BI239" s="57"/>
      <c r="BJ239" s="57">
        <f>108*BJ237</f>
        <v>108</v>
      </c>
      <c r="BK239" s="57" t="s">
        <v>93</v>
      </c>
      <c r="BL239" s="57">
        <v>150000</v>
      </c>
      <c r="BM239" s="57">
        <f t="shared" ref="BM239:BM244" si="215">BJ239*BL239</f>
        <v>16200000</v>
      </c>
      <c r="BO239" s="67"/>
      <c r="BP239" s="67"/>
    </row>
    <row r="240" spans="1:84" ht="15" customHeight="1" x14ac:dyDescent="0.3">
      <c r="A240" s="57"/>
      <c r="B240" s="57"/>
      <c r="C240" s="57"/>
      <c r="D240" s="57" t="s">
        <v>82</v>
      </c>
      <c r="E240" s="57" t="s">
        <v>21</v>
      </c>
      <c r="F240" s="57"/>
      <c r="G240" s="57">
        <f>132*2*G237</f>
        <v>264</v>
      </c>
      <c r="H240" s="57" t="s">
        <v>93</v>
      </c>
      <c r="I240" s="57">
        <v>150000</v>
      </c>
      <c r="J240" s="57">
        <f t="shared" si="204"/>
        <v>39600000</v>
      </c>
      <c r="K240" s="57"/>
      <c r="L240" s="57">
        <f>132*2*L237</f>
        <v>264</v>
      </c>
      <c r="M240" s="57" t="s">
        <v>93</v>
      </c>
      <c r="N240" s="57">
        <v>150000</v>
      </c>
      <c r="O240" s="57">
        <f t="shared" si="205"/>
        <v>39600000</v>
      </c>
      <c r="P240" s="57"/>
      <c r="Q240" s="57">
        <f>132*2*Q237</f>
        <v>528</v>
      </c>
      <c r="R240" s="57" t="s">
        <v>93</v>
      </c>
      <c r="S240" s="57">
        <v>150000</v>
      </c>
      <c r="T240" s="57">
        <f t="shared" si="206"/>
        <v>79200000</v>
      </c>
      <c r="U240" s="57"/>
      <c r="V240" s="57">
        <f>132*2*V237</f>
        <v>528</v>
      </c>
      <c r="W240" s="57" t="s">
        <v>93</v>
      </c>
      <c r="X240" s="57">
        <v>150000</v>
      </c>
      <c r="Y240" s="57">
        <f t="shared" si="207"/>
        <v>79200000</v>
      </c>
      <c r="Z240" s="57"/>
      <c r="AA240" s="57">
        <f>132*2*AA237</f>
        <v>528</v>
      </c>
      <c r="AB240" s="57" t="s">
        <v>93</v>
      </c>
      <c r="AC240" s="57">
        <v>150000</v>
      </c>
      <c r="AD240" s="57">
        <f t="shared" si="208"/>
        <v>79200000</v>
      </c>
      <c r="AE240" s="57"/>
      <c r="AF240" s="57">
        <f>132*2*AF237</f>
        <v>528</v>
      </c>
      <c r="AG240" s="57" t="s">
        <v>93</v>
      </c>
      <c r="AH240" s="57">
        <v>150000</v>
      </c>
      <c r="AI240" s="57">
        <f t="shared" si="209"/>
        <v>79200000</v>
      </c>
      <c r="AJ240" s="57"/>
      <c r="AK240" s="57">
        <f>132*2*AK237</f>
        <v>528</v>
      </c>
      <c r="AL240" s="57" t="s">
        <v>93</v>
      </c>
      <c r="AM240" s="57">
        <v>150000</v>
      </c>
      <c r="AN240" s="57">
        <f t="shared" si="210"/>
        <v>79200000</v>
      </c>
      <c r="AO240" s="57"/>
      <c r="AP240" s="57">
        <f>132*2*AP237</f>
        <v>528</v>
      </c>
      <c r="AQ240" s="57" t="s">
        <v>93</v>
      </c>
      <c r="AR240" s="57">
        <v>150000</v>
      </c>
      <c r="AS240" s="57">
        <f t="shared" si="211"/>
        <v>79200000</v>
      </c>
      <c r="AT240" s="57"/>
      <c r="AU240" s="57">
        <f>132*2*AU237</f>
        <v>528</v>
      </c>
      <c r="AV240" s="57" t="s">
        <v>93</v>
      </c>
      <c r="AW240" s="57">
        <v>150000</v>
      </c>
      <c r="AX240" s="57">
        <f t="shared" si="212"/>
        <v>79200000</v>
      </c>
      <c r="AY240" s="57"/>
      <c r="AZ240" s="57">
        <f>132*2*AZ237</f>
        <v>528</v>
      </c>
      <c r="BA240" s="57" t="s">
        <v>93</v>
      </c>
      <c r="BB240" s="57">
        <v>150000</v>
      </c>
      <c r="BC240" s="57">
        <f t="shared" si="213"/>
        <v>79200000</v>
      </c>
      <c r="BD240" s="57"/>
      <c r="BE240" s="57">
        <f>132*2*BE237</f>
        <v>264</v>
      </c>
      <c r="BF240" s="57" t="s">
        <v>93</v>
      </c>
      <c r="BG240" s="57">
        <v>150000</v>
      </c>
      <c r="BH240" s="57">
        <f t="shared" si="214"/>
        <v>39600000</v>
      </c>
      <c r="BI240" s="57"/>
      <c r="BJ240" s="57">
        <f>132*2*BJ237</f>
        <v>264</v>
      </c>
      <c r="BK240" s="57" t="s">
        <v>93</v>
      </c>
      <c r="BL240" s="57">
        <v>150000</v>
      </c>
      <c r="BM240" s="57">
        <f t="shared" si="215"/>
        <v>39600000</v>
      </c>
      <c r="BO240" s="67"/>
      <c r="BP240" s="67"/>
    </row>
    <row r="241" spans="1:84" ht="15" customHeight="1" x14ac:dyDescent="0.3">
      <c r="A241" s="57"/>
      <c r="B241" s="57"/>
      <c r="C241" s="57"/>
      <c r="D241" s="57" t="s">
        <v>82</v>
      </c>
      <c r="E241" s="57" t="s">
        <v>22</v>
      </c>
      <c r="F241" s="57"/>
      <c r="G241" s="57">
        <f>G237</f>
        <v>1</v>
      </c>
      <c r="H241" s="57" t="s">
        <v>94</v>
      </c>
      <c r="I241" s="57">
        <v>0</v>
      </c>
      <c r="J241" s="57">
        <f t="shared" si="204"/>
        <v>0</v>
      </c>
      <c r="K241" s="57"/>
      <c r="L241" s="57">
        <f>L237</f>
        <v>1</v>
      </c>
      <c r="M241" s="57" t="s">
        <v>94</v>
      </c>
      <c r="N241" s="57">
        <v>0</v>
      </c>
      <c r="O241" s="57">
        <f t="shared" si="205"/>
        <v>0</v>
      </c>
      <c r="P241" s="57"/>
      <c r="Q241" s="57">
        <f>Q237</f>
        <v>2</v>
      </c>
      <c r="R241" s="57" t="s">
        <v>94</v>
      </c>
      <c r="S241" s="57">
        <v>0</v>
      </c>
      <c r="T241" s="57">
        <f t="shared" si="206"/>
        <v>0</v>
      </c>
      <c r="U241" s="57"/>
      <c r="V241" s="57">
        <f>V237</f>
        <v>2</v>
      </c>
      <c r="W241" s="57" t="s">
        <v>94</v>
      </c>
      <c r="X241" s="57">
        <v>0</v>
      </c>
      <c r="Y241" s="57">
        <f t="shared" si="207"/>
        <v>0</v>
      </c>
      <c r="Z241" s="57"/>
      <c r="AA241" s="57">
        <f>AA237</f>
        <v>2</v>
      </c>
      <c r="AB241" s="57" t="s">
        <v>94</v>
      </c>
      <c r="AC241" s="57">
        <v>0</v>
      </c>
      <c r="AD241" s="57">
        <f t="shared" si="208"/>
        <v>0</v>
      </c>
      <c r="AE241" s="57"/>
      <c r="AF241" s="57">
        <f>AF237</f>
        <v>2</v>
      </c>
      <c r="AG241" s="57" t="s">
        <v>94</v>
      </c>
      <c r="AH241" s="57">
        <v>0</v>
      </c>
      <c r="AI241" s="57">
        <f t="shared" si="209"/>
        <v>0</v>
      </c>
      <c r="AJ241" s="57"/>
      <c r="AK241" s="57">
        <f>AK237</f>
        <v>2</v>
      </c>
      <c r="AL241" s="57" t="s">
        <v>94</v>
      </c>
      <c r="AM241" s="57">
        <v>0</v>
      </c>
      <c r="AN241" s="57">
        <f t="shared" si="210"/>
        <v>0</v>
      </c>
      <c r="AO241" s="57"/>
      <c r="AP241" s="57">
        <f>AP237</f>
        <v>2</v>
      </c>
      <c r="AQ241" s="57" t="s">
        <v>94</v>
      </c>
      <c r="AR241" s="57">
        <v>0</v>
      </c>
      <c r="AS241" s="57">
        <f t="shared" si="211"/>
        <v>0</v>
      </c>
      <c r="AT241" s="57"/>
      <c r="AU241" s="57">
        <f>AU237</f>
        <v>2</v>
      </c>
      <c r="AV241" s="57" t="s">
        <v>94</v>
      </c>
      <c r="AW241" s="57">
        <v>0</v>
      </c>
      <c r="AX241" s="57">
        <f t="shared" si="212"/>
        <v>0</v>
      </c>
      <c r="AY241" s="57"/>
      <c r="AZ241" s="57">
        <f>AZ237</f>
        <v>2</v>
      </c>
      <c r="BA241" s="57" t="s">
        <v>94</v>
      </c>
      <c r="BB241" s="57">
        <v>0</v>
      </c>
      <c r="BC241" s="57">
        <f t="shared" si="213"/>
        <v>0</v>
      </c>
      <c r="BD241" s="57"/>
      <c r="BE241" s="57">
        <f>BE237</f>
        <v>1</v>
      </c>
      <c r="BF241" s="57" t="s">
        <v>94</v>
      </c>
      <c r="BG241" s="57">
        <v>0</v>
      </c>
      <c r="BH241" s="57">
        <f t="shared" si="214"/>
        <v>0</v>
      </c>
      <c r="BI241" s="57"/>
      <c r="BJ241" s="57">
        <f>BJ237</f>
        <v>1</v>
      </c>
      <c r="BK241" s="57" t="s">
        <v>94</v>
      </c>
      <c r="BL241" s="57">
        <v>0</v>
      </c>
      <c r="BM241" s="57">
        <f t="shared" si="215"/>
        <v>0</v>
      </c>
      <c r="BO241" s="67"/>
      <c r="BP241" s="67"/>
    </row>
    <row r="242" spans="1:84" ht="15" customHeight="1" x14ac:dyDescent="0.3">
      <c r="A242" s="57"/>
      <c r="B242" s="57"/>
      <c r="C242" s="57"/>
      <c r="D242" s="57" t="s">
        <v>82</v>
      </c>
      <c r="E242" s="57" t="s">
        <v>23</v>
      </c>
      <c r="F242" s="57"/>
      <c r="G242" s="57">
        <f>12*G237</f>
        <v>12</v>
      </c>
      <c r="H242" s="57" t="s">
        <v>95</v>
      </c>
      <c r="I242" s="57">
        <v>190000</v>
      </c>
      <c r="J242" s="57">
        <f t="shared" si="204"/>
        <v>2280000</v>
      </c>
      <c r="K242" s="57"/>
      <c r="L242" s="57">
        <f>12*L237</f>
        <v>12</v>
      </c>
      <c r="M242" s="57" t="s">
        <v>95</v>
      </c>
      <c r="N242" s="57">
        <v>190000</v>
      </c>
      <c r="O242" s="57">
        <f t="shared" si="205"/>
        <v>2280000</v>
      </c>
      <c r="P242" s="57"/>
      <c r="Q242" s="57">
        <f>12*Q237</f>
        <v>24</v>
      </c>
      <c r="R242" s="57" t="s">
        <v>95</v>
      </c>
      <c r="S242" s="57">
        <v>190000</v>
      </c>
      <c r="T242" s="57">
        <f t="shared" si="206"/>
        <v>4560000</v>
      </c>
      <c r="U242" s="57"/>
      <c r="V242" s="57">
        <f>12*V237</f>
        <v>24</v>
      </c>
      <c r="W242" s="57" t="s">
        <v>95</v>
      </c>
      <c r="X242" s="57">
        <v>190000</v>
      </c>
      <c r="Y242" s="57">
        <f t="shared" si="207"/>
        <v>4560000</v>
      </c>
      <c r="Z242" s="57"/>
      <c r="AA242" s="57">
        <f>12*AA237</f>
        <v>24</v>
      </c>
      <c r="AB242" s="57" t="s">
        <v>95</v>
      </c>
      <c r="AC242" s="57">
        <v>190000</v>
      </c>
      <c r="AD242" s="57">
        <f t="shared" si="208"/>
        <v>4560000</v>
      </c>
      <c r="AE242" s="57"/>
      <c r="AF242" s="57">
        <f>12*AF237</f>
        <v>24</v>
      </c>
      <c r="AG242" s="57" t="s">
        <v>95</v>
      </c>
      <c r="AH242" s="57">
        <v>190000</v>
      </c>
      <c r="AI242" s="57">
        <f t="shared" si="209"/>
        <v>4560000</v>
      </c>
      <c r="AJ242" s="57"/>
      <c r="AK242" s="57">
        <f>12*AK237</f>
        <v>24</v>
      </c>
      <c r="AL242" s="57" t="s">
        <v>95</v>
      </c>
      <c r="AM242" s="57">
        <v>190000</v>
      </c>
      <c r="AN242" s="57">
        <f t="shared" si="210"/>
        <v>4560000</v>
      </c>
      <c r="AO242" s="57"/>
      <c r="AP242" s="57">
        <f>12*AP237</f>
        <v>24</v>
      </c>
      <c r="AQ242" s="57" t="s">
        <v>95</v>
      </c>
      <c r="AR242" s="57">
        <v>190000</v>
      </c>
      <c r="AS242" s="57">
        <f t="shared" si="211"/>
        <v>4560000</v>
      </c>
      <c r="AT242" s="57"/>
      <c r="AU242" s="57">
        <f>12*AU237</f>
        <v>24</v>
      </c>
      <c r="AV242" s="57" t="s">
        <v>95</v>
      </c>
      <c r="AW242" s="57">
        <v>190000</v>
      </c>
      <c r="AX242" s="57">
        <f t="shared" si="212"/>
        <v>4560000</v>
      </c>
      <c r="AY242" s="57"/>
      <c r="AZ242" s="57">
        <f>12*AZ237</f>
        <v>24</v>
      </c>
      <c r="BA242" s="57" t="s">
        <v>95</v>
      </c>
      <c r="BB242" s="57">
        <v>190000</v>
      </c>
      <c r="BC242" s="57">
        <f t="shared" si="213"/>
        <v>4560000</v>
      </c>
      <c r="BD242" s="57"/>
      <c r="BE242" s="57">
        <f>12*BE237</f>
        <v>12</v>
      </c>
      <c r="BF242" s="57" t="s">
        <v>95</v>
      </c>
      <c r="BG242" s="57">
        <v>190000</v>
      </c>
      <c r="BH242" s="57">
        <f t="shared" si="214"/>
        <v>2280000</v>
      </c>
      <c r="BI242" s="57"/>
      <c r="BJ242" s="57">
        <f>12*BJ237</f>
        <v>12</v>
      </c>
      <c r="BK242" s="57" t="s">
        <v>95</v>
      </c>
      <c r="BL242" s="57">
        <v>190000</v>
      </c>
      <c r="BM242" s="57">
        <f t="shared" si="215"/>
        <v>2280000</v>
      </c>
      <c r="BO242" s="67"/>
      <c r="BP242" s="67"/>
    </row>
    <row r="243" spans="1:84" ht="15" customHeight="1" x14ac:dyDescent="0.3">
      <c r="A243" s="57"/>
      <c r="B243" s="57"/>
      <c r="C243" s="57"/>
      <c r="D243" s="57" t="s">
        <v>82</v>
      </c>
      <c r="E243" s="57" t="s">
        <v>24</v>
      </c>
      <c r="F243" s="57"/>
      <c r="G243" s="57">
        <f>2*4*G237</f>
        <v>8</v>
      </c>
      <c r="H243" s="57" t="s">
        <v>96</v>
      </c>
      <c r="I243" s="57">
        <v>200000</v>
      </c>
      <c r="J243" s="57">
        <f t="shared" si="204"/>
        <v>1600000</v>
      </c>
      <c r="K243" s="57"/>
      <c r="L243" s="57">
        <f>2*4*L237</f>
        <v>8</v>
      </c>
      <c r="M243" s="57" t="s">
        <v>96</v>
      </c>
      <c r="N243" s="57">
        <v>200000</v>
      </c>
      <c r="O243" s="57">
        <f t="shared" si="205"/>
        <v>1600000</v>
      </c>
      <c r="P243" s="57"/>
      <c r="Q243" s="57">
        <f>2*4*Q237</f>
        <v>16</v>
      </c>
      <c r="R243" s="57" t="s">
        <v>96</v>
      </c>
      <c r="S243" s="57">
        <v>200000</v>
      </c>
      <c r="T243" s="57">
        <f t="shared" si="206"/>
        <v>3200000</v>
      </c>
      <c r="U243" s="57"/>
      <c r="V243" s="57">
        <f>2*4*V237</f>
        <v>16</v>
      </c>
      <c r="W243" s="57" t="s">
        <v>96</v>
      </c>
      <c r="X243" s="57">
        <v>200000</v>
      </c>
      <c r="Y243" s="57">
        <f t="shared" si="207"/>
        <v>3200000</v>
      </c>
      <c r="Z243" s="57"/>
      <c r="AA243" s="57">
        <f>2*4*AA237</f>
        <v>16</v>
      </c>
      <c r="AB243" s="57" t="s">
        <v>96</v>
      </c>
      <c r="AC243" s="57">
        <v>200000</v>
      </c>
      <c r="AD243" s="57">
        <f t="shared" si="208"/>
        <v>3200000</v>
      </c>
      <c r="AE243" s="57"/>
      <c r="AF243" s="57">
        <f>2*4*AF237</f>
        <v>16</v>
      </c>
      <c r="AG243" s="57" t="s">
        <v>96</v>
      </c>
      <c r="AH243" s="57">
        <v>200000</v>
      </c>
      <c r="AI243" s="57">
        <f t="shared" si="209"/>
        <v>3200000</v>
      </c>
      <c r="AJ243" s="57"/>
      <c r="AK243" s="57">
        <f>2*4*AK237</f>
        <v>16</v>
      </c>
      <c r="AL243" s="57" t="s">
        <v>96</v>
      </c>
      <c r="AM243" s="57">
        <v>200000</v>
      </c>
      <c r="AN243" s="57">
        <f t="shared" si="210"/>
        <v>3200000</v>
      </c>
      <c r="AO243" s="57"/>
      <c r="AP243" s="57">
        <f>2*4*AP237</f>
        <v>16</v>
      </c>
      <c r="AQ243" s="57" t="s">
        <v>96</v>
      </c>
      <c r="AR243" s="57">
        <v>200000</v>
      </c>
      <c r="AS243" s="57">
        <f t="shared" si="211"/>
        <v>3200000</v>
      </c>
      <c r="AT243" s="57"/>
      <c r="AU243" s="57">
        <f>2*4*AU237</f>
        <v>16</v>
      </c>
      <c r="AV243" s="57" t="s">
        <v>96</v>
      </c>
      <c r="AW243" s="57">
        <v>200000</v>
      </c>
      <c r="AX243" s="57">
        <f t="shared" si="212"/>
        <v>3200000</v>
      </c>
      <c r="AY243" s="57"/>
      <c r="AZ243" s="57">
        <f>2*4*AZ237</f>
        <v>16</v>
      </c>
      <c r="BA243" s="57" t="s">
        <v>96</v>
      </c>
      <c r="BB243" s="57">
        <v>200000</v>
      </c>
      <c r="BC243" s="57">
        <f t="shared" si="213"/>
        <v>3200000</v>
      </c>
      <c r="BD243" s="57"/>
      <c r="BE243" s="57">
        <f>2*4*BE237</f>
        <v>8</v>
      </c>
      <c r="BF243" s="57" t="s">
        <v>96</v>
      </c>
      <c r="BG243" s="57">
        <v>200000</v>
      </c>
      <c r="BH243" s="57">
        <f t="shared" si="214"/>
        <v>1600000</v>
      </c>
      <c r="BI243" s="57"/>
      <c r="BJ243" s="57">
        <f>2*4*BJ237</f>
        <v>8</v>
      </c>
      <c r="BK243" s="57" t="s">
        <v>96</v>
      </c>
      <c r="BL243" s="57">
        <v>200000</v>
      </c>
      <c r="BM243" s="57">
        <f t="shared" si="215"/>
        <v>1600000</v>
      </c>
      <c r="BO243" s="67"/>
      <c r="BP243" s="67"/>
    </row>
    <row r="244" spans="1:84" ht="15" customHeight="1" x14ac:dyDescent="0.3">
      <c r="A244" s="57"/>
      <c r="B244" s="57"/>
      <c r="C244" s="57"/>
      <c r="D244" s="57" t="s">
        <v>82</v>
      </c>
      <c r="E244" s="57" t="s">
        <v>25</v>
      </c>
      <c r="F244" s="57"/>
      <c r="G244" s="57">
        <f>12*F237</f>
        <v>300</v>
      </c>
      <c r="H244" s="57" t="s">
        <v>95</v>
      </c>
      <c r="I244" s="57">
        <v>7500</v>
      </c>
      <c r="J244" s="57">
        <f t="shared" si="204"/>
        <v>2250000</v>
      </c>
      <c r="K244" s="57"/>
      <c r="L244" s="57">
        <f>12*K237</f>
        <v>300</v>
      </c>
      <c r="M244" s="57" t="s">
        <v>95</v>
      </c>
      <c r="N244" s="57">
        <v>7500</v>
      </c>
      <c r="O244" s="57">
        <f t="shared" si="205"/>
        <v>2250000</v>
      </c>
      <c r="P244" s="57"/>
      <c r="Q244" s="57">
        <f>12*P237</f>
        <v>600</v>
      </c>
      <c r="R244" s="57" t="s">
        <v>95</v>
      </c>
      <c r="S244" s="57">
        <v>7500</v>
      </c>
      <c r="T244" s="57">
        <f t="shared" si="206"/>
        <v>4500000</v>
      </c>
      <c r="U244" s="57"/>
      <c r="V244" s="57">
        <f>12*U237</f>
        <v>600</v>
      </c>
      <c r="W244" s="57" t="s">
        <v>95</v>
      </c>
      <c r="X244" s="57">
        <v>7500</v>
      </c>
      <c r="Y244" s="57">
        <f t="shared" si="207"/>
        <v>4500000</v>
      </c>
      <c r="Z244" s="57"/>
      <c r="AA244" s="57">
        <f>12*Z237</f>
        <v>600</v>
      </c>
      <c r="AB244" s="57" t="s">
        <v>95</v>
      </c>
      <c r="AC244" s="57">
        <v>7500</v>
      </c>
      <c r="AD244" s="57">
        <f t="shared" si="208"/>
        <v>4500000</v>
      </c>
      <c r="AE244" s="57"/>
      <c r="AF244" s="57">
        <f>12*AE237</f>
        <v>600</v>
      </c>
      <c r="AG244" s="57" t="s">
        <v>95</v>
      </c>
      <c r="AH244" s="57">
        <v>7500</v>
      </c>
      <c r="AI244" s="57">
        <f t="shared" si="209"/>
        <v>4500000</v>
      </c>
      <c r="AJ244" s="57"/>
      <c r="AK244" s="57">
        <f>12*AJ237</f>
        <v>600</v>
      </c>
      <c r="AL244" s="57" t="s">
        <v>95</v>
      </c>
      <c r="AM244" s="57">
        <v>7500</v>
      </c>
      <c r="AN244" s="57">
        <f t="shared" si="210"/>
        <v>4500000</v>
      </c>
      <c r="AO244" s="57"/>
      <c r="AP244" s="57">
        <f>12*AO237</f>
        <v>600</v>
      </c>
      <c r="AQ244" s="57" t="s">
        <v>95</v>
      </c>
      <c r="AR244" s="57">
        <v>7500</v>
      </c>
      <c r="AS244" s="57">
        <f t="shared" si="211"/>
        <v>4500000</v>
      </c>
      <c r="AT244" s="57"/>
      <c r="AU244" s="57">
        <f>12*AT237</f>
        <v>600</v>
      </c>
      <c r="AV244" s="57" t="s">
        <v>95</v>
      </c>
      <c r="AW244" s="57">
        <v>7500</v>
      </c>
      <c r="AX244" s="57">
        <f t="shared" si="212"/>
        <v>4500000</v>
      </c>
      <c r="AY244" s="57"/>
      <c r="AZ244" s="57">
        <f>12*AY237</f>
        <v>600</v>
      </c>
      <c r="BA244" s="57" t="s">
        <v>95</v>
      </c>
      <c r="BB244" s="57">
        <v>7500</v>
      </c>
      <c r="BC244" s="57">
        <f t="shared" si="213"/>
        <v>4500000</v>
      </c>
      <c r="BD244" s="57"/>
      <c r="BE244" s="57">
        <f>12*BD237</f>
        <v>300</v>
      </c>
      <c r="BF244" s="57" t="s">
        <v>95</v>
      </c>
      <c r="BG244" s="57">
        <v>7500</v>
      </c>
      <c r="BH244" s="57">
        <f t="shared" si="214"/>
        <v>2250000</v>
      </c>
      <c r="BI244" s="57"/>
      <c r="BJ244" s="57">
        <f>12*BI237</f>
        <v>300</v>
      </c>
      <c r="BK244" s="57" t="s">
        <v>95</v>
      </c>
      <c r="BL244" s="57">
        <v>7500</v>
      </c>
      <c r="BM244" s="57">
        <f t="shared" si="215"/>
        <v>2250000</v>
      </c>
      <c r="BO244" s="67"/>
      <c r="BP244" s="67"/>
    </row>
    <row r="245" spans="1:84" ht="15" customHeight="1" x14ac:dyDescent="0.3">
      <c r="A245" s="57"/>
      <c r="B245" s="57"/>
      <c r="C245" s="57"/>
      <c r="D245" s="57" t="s">
        <v>97</v>
      </c>
      <c r="E245" s="57" t="s">
        <v>26</v>
      </c>
      <c r="F245" s="57"/>
      <c r="G245" s="57">
        <v>0</v>
      </c>
      <c r="H245" s="57" t="s">
        <v>82</v>
      </c>
      <c r="I245" s="57">
        <v>0</v>
      </c>
      <c r="J245" s="57">
        <f>SUM(J246:J250)</f>
        <v>22795000</v>
      </c>
      <c r="K245" s="57"/>
      <c r="L245" s="57">
        <v>0</v>
      </c>
      <c r="M245" s="57" t="s">
        <v>82</v>
      </c>
      <c r="N245" s="57">
        <v>0</v>
      </c>
      <c r="O245" s="57">
        <f>SUM(O246:O250)</f>
        <v>22795000</v>
      </c>
      <c r="P245" s="57"/>
      <c r="Q245" s="57">
        <v>0</v>
      </c>
      <c r="R245" s="57" t="s">
        <v>82</v>
      </c>
      <c r="S245" s="57">
        <v>0</v>
      </c>
      <c r="T245" s="57">
        <f>SUM(T246:T250)</f>
        <v>45590000</v>
      </c>
      <c r="U245" s="57"/>
      <c r="V245" s="57">
        <v>0</v>
      </c>
      <c r="W245" s="57" t="s">
        <v>82</v>
      </c>
      <c r="X245" s="57">
        <v>0</v>
      </c>
      <c r="Y245" s="57">
        <f>SUM(Y246:Y250)</f>
        <v>45590000</v>
      </c>
      <c r="Z245" s="57"/>
      <c r="AA245" s="57">
        <v>0</v>
      </c>
      <c r="AB245" s="57" t="s">
        <v>82</v>
      </c>
      <c r="AC245" s="57">
        <v>0</v>
      </c>
      <c r="AD245" s="57">
        <f>SUM(AD246:AD250)</f>
        <v>45590000</v>
      </c>
      <c r="AE245" s="57"/>
      <c r="AF245" s="57">
        <v>0</v>
      </c>
      <c r="AG245" s="57" t="s">
        <v>82</v>
      </c>
      <c r="AH245" s="57">
        <v>0</v>
      </c>
      <c r="AI245" s="57">
        <f>SUM(AI246:AI250)</f>
        <v>45590000</v>
      </c>
      <c r="AJ245" s="57"/>
      <c r="AK245" s="57">
        <v>0</v>
      </c>
      <c r="AL245" s="57" t="s">
        <v>82</v>
      </c>
      <c r="AM245" s="57">
        <v>0</v>
      </c>
      <c r="AN245" s="57">
        <f>SUM(AN246:AN250)</f>
        <v>45590000</v>
      </c>
      <c r="AO245" s="57"/>
      <c r="AP245" s="57">
        <v>0</v>
      </c>
      <c r="AQ245" s="57" t="s">
        <v>82</v>
      </c>
      <c r="AR245" s="57">
        <v>0</v>
      </c>
      <c r="AS245" s="57">
        <f>SUM(AS246:AS250)</f>
        <v>45590000</v>
      </c>
      <c r="AT245" s="57"/>
      <c r="AU245" s="57">
        <v>0</v>
      </c>
      <c r="AV245" s="57" t="s">
        <v>82</v>
      </c>
      <c r="AW245" s="57">
        <v>0</v>
      </c>
      <c r="AX245" s="57">
        <f>SUM(AX246:AX250)</f>
        <v>45590000</v>
      </c>
      <c r="AY245" s="57"/>
      <c r="AZ245" s="57">
        <v>0</v>
      </c>
      <c r="BA245" s="57" t="s">
        <v>82</v>
      </c>
      <c r="BB245" s="57">
        <v>0</v>
      </c>
      <c r="BC245" s="57">
        <f>SUM(BC246:BC250)</f>
        <v>45590000</v>
      </c>
      <c r="BD245" s="57"/>
      <c r="BE245" s="57">
        <v>0</v>
      </c>
      <c r="BF245" s="57" t="s">
        <v>82</v>
      </c>
      <c r="BG245" s="57">
        <v>0</v>
      </c>
      <c r="BH245" s="57">
        <f>SUM(BH246:BH250)</f>
        <v>22795000</v>
      </c>
      <c r="BI245" s="57"/>
      <c r="BJ245" s="57">
        <v>0</v>
      </c>
      <c r="BK245" s="57" t="s">
        <v>82</v>
      </c>
      <c r="BL245" s="57">
        <v>0</v>
      </c>
      <c r="BM245" s="57">
        <f>SUM(BM246:BM250)</f>
        <v>22795000</v>
      </c>
      <c r="BO245" s="67"/>
      <c r="BP245" s="67"/>
    </row>
    <row r="246" spans="1:84" ht="15" customHeight="1" x14ac:dyDescent="0.3">
      <c r="A246" s="57"/>
      <c r="B246" s="57"/>
      <c r="C246" s="57"/>
      <c r="D246" s="57" t="s">
        <v>82</v>
      </c>
      <c r="E246" s="57" t="s">
        <v>27</v>
      </c>
      <c r="F246" s="57"/>
      <c r="G246" s="57">
        <f>G237</f>
        <v>1</v>
      </c>
      <c r="H246" s="57" t="s">
        <v>94</v>
      </c>
      <c r="I246" s="57">
        <f>300000+750000+270000+225000+375000</f>
        <v>1920000</v>
      </c>
      <c r="J246" s="57">
        <f>G246*I246</f>
        <v>1920000</v>
      </c>
      <c r="K246" s="57"/>
      <c r="L246" s="57">
        <f>L237</f>
        <v>1</v>
      </c>
      <c r="M246" s="57" t="s">
        <v>94</v>
      </c>
      <c r="N246" s="57">
        <f>300000+750000+270000+225000+375000</f>
        <v>1920000</v>
      </c>
      <c r="O246" s="57">
        <f>L246*N246</f>
        <v>1920000</v>
      </c>
      <c r="P246" s="57"/>
      <c r="Q246" s="57">
        <f>Q237</f>
        <v>2</v>
      </c>
      <c r="R246" s="57" t="s">
        <v>94</v>
      </c>
      <c r="S246" s="57">
        <f>300000+750000+270000+225000+375000</f>
        <v>1920000</v>
      </c>
      <c r="T246" s="57">
        <f>Q246*S246</f>
        <v>3840000</v>
      </c>
      <c r="U246" s="57"/>
      <c r="V246" s="57">
        <f>V237</f>
        <v>2</v>
      </c>
      <c r="W246" s="57" t="s">
        <v>94</v>
      </c>
      <c r="X246" s="57">
        <f>300000+750000+270000+225000+375000</f>
        <v>1920000</v>
      </c>
      <c r="Y246" s="57">
        <f>V246*X246</f>
        <v>3840000</v>
      </c>
      <c r="Z246" s="57"/>
      <c r="AA246" s="57">
        <f>AA237</f>
        <v>2</v>
      </c>
      <c r="AB246" s="57" t="s">
        <v>94</v>
      </c>
      <c r="AC246" s="57">
        <f>300000+750000+270000+225000+375000</f>
        <v>1920000</v>
      </c>
      <c r="AD246" s="57">
        <f>AA246*AC246</f>
        <v>3840000</v>
      </c>
      <c r="AE246" s="57"/>
      <c r="AF246" s="57">
        <f>AF237</f>
        <v>2</v>
      </c>
      <c r="AG246" s="57" t="s">
        <v>94</v>
      </c>
      <c r="AH246" s="57">
        <f>300000+750000+270000+225000+375000</f>
        <v>1920000</v>
      </c>
      <c r="AI246" s="57">
        <f>AF246*AH246</f>
        <v>3840000</v>
      </c>
      <c r="AJ246" s="57"/>
      <c r="AK246" s="57">
        <f>AK237</f>
        <v>2</v>
      </c>
      <c r="AL246" s="57" t="s">
        <v>94</v>
      </c>
      <c r="AM246" s="57">
        <f>300000+750000+270000+225000+375000</f>
        <v>1920000</v>
      </c>
      <c r="AN246" s="57">
        <f>AK246*AM246</f>
        <v>3840000</v>
      </c>
      <c r="AO246" s="57"/>
      <c r="AP246" s="57">
        <f>AP237</f>
        <v>2</v>
      </c>
      <c r="AQ246" s="57" t="s">
        <v>94</v>
      </c>
      <c r="AR246" s="57">
        <f>300000+750000+270000+225000+375000</f>
        <v>1920000</v>
      </c>
      <c r="AS246" s="57">
        <f>AP246*AR246</f>
        <v>3840000</v>
      </c>
      <c r="AT246" s="57"/>
      <c r="AU246" s="57">
        <f>AU237</f>
        <v>2</v>
      </c>
      <c r="AV246" s="57" t="s">
        <v>94</v>
      </c>
      <c r="AW246" s="57">
        <f>300000+750000+270000+225000+375000</f>
        <v>1920000</v>
      </c>
      <c r="AX246" s="57">
        <f>AU246*AW246</f>
        <v>3840000</v>
      </c>
      <c r="AY246" s="57"/>
      <c r="AZ246" s="57">
        <f>AZ237</f>
        <v>2</v>
      </c>
      <c r="BA246" s="57" t="s">
        <v>94</v>
      </c>
      <c r="BB246" s="57">
        <f>300000+750000+270000+225000+375000</f>
        <v>1920000</v>
      </c>
      <c r="BC246" s="57">
        <f>AZ246*BB246</f>
        <v>3840000</v>
      </c>
      <c r="BD246" s="57"/>
      <c r="BE246" s="57">
        <f>BE237</f>
        <v>1</v>
      </c>
      <c r="BF246" s="57" t="s">
        <v>94</v>
      </c>
      <c r="BG246" s="57">
        <f>300000+750000+270000+225000+375000</f>
        <v>1920000</v>
      </c>
      <c r="BH246" s="57">
        <f>BE246*BG246</f>
        <v>1920000</v>
      </c>
      <c r="BI246" s="57"/>
      <c r="BJ246" s="57">
        <f>BJ237</f>
        <v>1</v>
      </c>
      <c r="BK246" s="57" t="s">
        <v>94</v>
      </c>
      <c r="BL246" s="57">
        <f>300000+750000+270000+225000+375000</f>
        <v>1920000</v>
      </c>
      <c r="BM246" s="57">
        <f>BJ246*BL246</f>
        <v>1920000</v>
      </c>
      <c r="BO246" s="67"/>
      <c r="BP246" s="67"/>
    </row>
    <row r="247" spans="1:84" ht="15" customHeight="1" x14ac:dyDescent="0.3">
      <c r="A247" s="57"/>
      <c r="B247" s="57"/>
      <c r="C247" s="57"/>
      <c r="D247" s="57" t="s">
        <v>82</v>
      </c>
      <c r="E247" s="58" t="s">
        <v>28</v>
      </c>
      <c r="F247" s="57"/>
      <c r="G247" s="57">
        <f>F237</f>
        <v>25</v>
      </c>
      <c r="H247" s="57" t="s">
        <v>95</v>
      </c>
      <c r="I247" s="57">
        <f>20000+50000+200000+200000+55000+100000+20000</f>
        <v>645000</v>
      </c>
      <c r="J247" s="57">
        <f>G247*I247</f>
        <v>16125000</v>
      </c>
      <c r="K247" s="57"/>
      <c r="L247" s="57">
        <f>K237</f>
        <v>25</v>
      </c>
      <c r="M247" s="57" t="s">
        <v>95</v>
      </c>
      <c r="N247" s="57">
        <f>20000+50000+200000+200000+55000+100000+20000</f>
        <v>645000</v>
      </c>
      <c r="O247" s="57">
        <f>L247*N247</f>
        <v>16125000</v>
      </c>
      <c r="P247" s="57"/>
      <c r="Q247" s="57">
        <f>P237</f>
        <v>50</v>
      </c>
      <c r="R247" s="57" t="s">
        <v>95</v>
      </c>
      <c r="S247" s="57">
        <f>20000+50000+200000+200000+55000+100000+20000</f>
        <v>645000</v>
      </c>
      <c r="T247" s="57">
        <f>Q247*S247</f>
        <v>32250000</v>
      </c>
      <c r="U247" s="57"/>
      <c r="V247" s="57">
        <f>U237</f>
        <v>50</v>
      </c>
      <c r="W247" s="57" t="s">
        <v>95</v>
      </c>
      <c r="X247" s="57">
        <f>20000+50000+200000+200000+55000+100000+20000</f>
        <v>645000</v>
      </c>
      <c r="Y247" s="57">
        <f>V247*X247</f>
        <v>32250000</v>
      </c>
      <c r="Z247" s="57"/>
      <c r="AA247" s="57">
        <f>Z237</f>
        <v>50</v>
      </c>
      <c r="AB247" s="57" t="s">
        <v>95</v>
      </c>
      <c r="AC247" s="57">
        <f>20000+50000+200000+200000+55000+100000+20000</f>
        <v>645000</v>
      </c>
      <c r="AD247" s="57">
        <f>AA247*AC247</f>
        <v>32250000</v>
      </c>
      <c r="AE247" s="57"/>
      <c r="AF247" s="57">
        <f>AE237</f>
        <v>50</v>
      </c>
      <c r="AG247" s="57" t="s">
        <v>95</v>
      </c>
      <c r="AH247" s="57">
        <f>20000+50000+200000+200000+55000+100000+20000</f>
        <v>645000</v>
      </c>
      <c r="AI247" s="57">
        <f>AF247*AH247</f>
        <v>32250000</v>
      </c>
      <c r="AJ247" s="57"/>
      <c r="AK247" s="57">
        <f>AJ237</f>
        <v>50</v>
      </c>
      <c r="AL247" s="57" t="s">
        <v>95</v>
      </c>
      <c r="AM247" s="57">
        <f>20000+50000+200000+200000+55000+100000+20000</f>
        <v>645000</v>
      </c>
      <c r="AN247" s="57">
        <f>AK247*AM247</f>
        <v>32250000</v>
      </c>
      <c r="AO247" s="57"/>
      <c r="AP247" s="57">
        <f>AO237</f>
        <v>50</v>
      </c>
      <c r="AQ247" s="57" t="s">
        <v>95</v>
      </c>
      <c r="AR247" s="57">
        <f>20000+50000+200000+200000+55000+100000+20000</f>
        <v>645000</v>
      </c>
      <c r="AS247" s="57">
        <f>AP247*AR247</f>
        <v>32250000</v>
      </c>
      <c r="AT247" s="57"/>
      <c r="AU247" s="57">
        <f>AT237</f>
        <v>50</v>
      </c>
      <c r="AV247" s="57" t="s">
        <v>95</v>
      </c>
      <c r="AW247" s="57">
        <f>20000+50000+200000+200000+55000+100000+20000</f>
        <v>645000</v>
      </c>
      <c r="AX247" s="57">
        <f>AU247*AW247</f>
        <v>32250000</v>
      </c>
      <c r="AY247" s="57"/>
      <c r="AZ247" s="57">
        <f>AY237</f>
        <v>50</v>
      </c>
      <c r="BA247" s="57" t="s">
        <v>95</v>
      </c>
      <c r="BB247" s="57">
        <f>20000+50000+200000+200000+55000+100000+20000</f>
        <v>645000</v>
      </c>
      <c r="BC247" s="57">
        <f>AZ247*BB247</f>
        <v>32250000</v>
      </c>
      <c r="BD247" s="57"/>
      <c r="BE247" s="57">
        <f>BD237</f>
        <v>25</v>
      </c>
      <c r="BF247" s="57" t="s">
        <v>95</v>
      </c>
      <c r="BG247" s="57">
        <f>20000+50000+200000+200000+55000+100000+20000</f>
        <v>645000</v>
      </c>
      <c r="BH247" s="57">
        <f>BE247*BG247</f>
        <v>16125000</v>
      </c>
      <c r="BI247" s="57"/>
      <c r="BJ247" s="57">
        <f>BI237</f>
        <v>25</v>
      </c>
      <c r="BK247" s="57" t="s">
        <v>95</v>
      </c>
      <c r="BL247" s="57">
        <f>20000+50000+200000+200000+55000+100000+20000</f>
        <v>645000</v>
      </c>
      <c r="BM247" s="57">
        <f>BJ247*BL247</f>
        <v>16125000</v>
      </c>
      <c r="BO247" s="67"/>
      <c r="BP247" s="67"/>
    </row>
    <row r="248" spans="1:84" ht="15" customHeight="1" x14ac:dyDescent="0.3">
      <c r="A248" s="57"/>
      <c r="B248" s="57"/>
      <c r="C248" s="57"/>
      <c r="D248" s="57" t="s">
        <v>82</v>
      </c>
      <c r="E248" s="57" t="s">
        <v>29</v>
      </c>
      <c r="F248" s="57"/>
      <c r="G248" s="57">
        <f>F237</f>
        <v>25</v>
      </c>
      <c r="H248" s="57" t="s">
        <v>98</v>
      </c>
      <c r="I248" s="57">
        <v>50000</v>
      </c>
      <c r="J248" s="57">
        <f>G248*I248</f>
        <v>1250000</v>
      </c>
      <c r="K248" s="57"/>
      <c r="L248" s="57">
        <f>K237</f>
        <v>25</v>
      </c>
      <c r="M248" s="57" t="s">
        <v>98</v>
      </c>
      <c r="N248" s="57">
        <v>50000</v>
      </c>
      <c r="O248" s="57">
        <f>L248*N248</f>
        <v>1250000</v>
      </c>
      <c r="P248" s="57"/>
      <c r="Q248" s="57">
        <f>P237</f>
        <v>50</v>
      </c>
      <c r="R248" s="57" t="s">
        <v>98</v>
      </c>
      <c r="S248" s="57">
        <v>50000</v>
      </c>
      <c r="T248" s="57">
        <f>Q248*S248</f>
        <v>2500000</v>
      </c>
      <c r="U248" s="57"/>
      <c r="V248" s="57">
        <f>U237</f>
        <v>50</v>
      </c>
      <c r="W248" s="57" t="s">
        <v>98</v>
      </c>
      <c r="X248" s="57">
        <v>50000</v>
      </c>
      <c r="Y248" s="57">
        <f>V248*X248</f>
        <v>2500000</v>
      </c>
      <c r="Z248" s="57"/>
      <c r="AA248" s="57">
        <f>Z237</f>
        <v>50</v>
      </c>
      <c r="AB248" s="57" t="s">
        <v>98</v>
      </c>
      <c r="AC248" s="57">
        <v>50000</v>
      </c>
      <c r="AD248" s="57">
        <f>AA248*AC248</f>
        <v>2500000</v>
      </c>
      <c r="AE248" s="57"/>
      <c r="AF248" s="57">
        <f>AE237</f>
        <v>50</v>
      </c>
      <c r="AG248" s="57" t="s">
        <v>98</v>
      </c>
      <c r="AH248" s="57">
        <v>50000</v>
      </c>
      <c r="AI248" s="57">
        <f>AF248*AH248</f>
        <v>2500000</v>
      </c>
      <c r="AJ248" s="57"/>
      <c r="AK248" s="57">
        <f>AJ237</f>
        <v>50</v>
      </c>
      <c r="AL248" s="57" t="s">
        <v>98</v>
      </c>
      <c r="AM248" s="57">
        <v>50000</v>
      </c>
      <c r="AN248" s="57">
        <f>AK248*AM248</f>
        <v>2500000</v>
      </c>
      <c r="AO248" s="57"/>
      <c r="AP248" s="57">
        <f>AO237</f>
        <v>50</v>
      </c>
      <c r="AQ248" s="57" t="s">
        <v>98</v>
      </c>
      <c r="AR248" s="57">
        <v>50000</v>
      </c>
      <c r="AS248" s="57">
        <f>AP248*AR248</f>
        <v>2500000</v>
      </c>
      <c r="AT248" s="57"/>
      <c r="AU248" s="57">
        <f>AT237</f>
        <v>50</v>
      </c>
      <c r="AV248" s="57" t="s">
        <v>98</v>
      </c>
      <c r="AW248" s="57">
        <v>50000</v>
      </c>
      <c r="AX248" s="57">
        <f>AU248*AW248</f>
        <v>2500000</v>
      </c>
      <c r="AY248" s="57"/>
      <c r="AZ248" s="57">
        <f>AY237</f>
        <v>50</v>
      </c>
      <c r="BA248" s="57" t="s">
        <v>98</v>
      </c>
      <c r="BB248" s="57">
        <v>50000</v>
      </c>
      <c r="BC248" s="57">
        <f>AZ248*BB248</f>
        <v>2500000</v>
      </c>
      <c r="BD248" s="57"/>
      <c r="BE248" s="57">
        <f>BD237</f>
        <v>25</v>
      </c>
      <c r="BF248" s="57" t="s">
        <v>98</v>
      </c>
      <c r="BG248" s="57">
        <v>50000</v>
      </c>
      <c r="BH248" s="57">
        <f>BE248*BG248</f>
        <v>1250000</v>
      </c>
      <c r="BI248" s="57"/>
      <c r="BJ248" s="57">
        <f>BI237</f>
        <v>25</v>
      </c>
      <c r="BK248" s="57" t="s">
        <v>98</v>
      </c>
      <c r="BL248" s="57">
        <v>50000</v>
      </c>
      <c r="BM248" s="57">
        <f>BJ248*BL248</f>
        <v>1250000</v>
      </c>
      <c r="BO248" s="67"/>
      <c r="BP248" s="67"/>
    </row>
    <row r="249" spans="1:84" ht="15" customHeight="1" x14ac:dyDescent="0.3">
      <c r="A249" s="57"/>
      <c r="B249" s="57"/>
      <c r="C249" s="57"/>
      <c r="D249" s="57" t="s">
        <v>82</v>
      </c>
      <c r="E249" s="57" t="s">
        <v>30</v>
      </c>
      <c r="F249" s="57"/>
      <c r="G249" s="57">
        <f>F237</f>
        <v>25</v>
      </c>
      <c r="H249" s="57" t="s">
        <v>95</v>
      </c>
      <c r="I249" s="57">
        <v>100000</v>
      </c>
      <c r="J249" s="57">
        <f>G249*I249</f>
        <v>2500000</v>
      </c>
      <c r="K249" s="57"/>
      <c r="L249" s="57">
        <f>K237</f>
        <v>25</v>
      </c>
      <c r="M249" s="57" t="s">
        <v>95</v>
      </c>
      <c r="N249" s="57">
        <v>100000</v>
      </c>
      <c r="O249" s="57">
        <f>L249*N249</f>
        <v>2500000</v>
      </c>
      <c r="P249" s="57"/>
      <c r="Q249" s="57">
        <f>P237</f>
        <v>50</v>
      </c>
      <c r="R249" s="57" t="s">
        <v>95</v>
      </c>
      <c r="S249" s="57">
        <v>100000</v>
      </c>
      <c r="T249" s="57">
        <f>Q249*S249</f>
        <v>5000000</v>
      </c>
      <c r="U249" s="57"/>
      <c r="V249" s="57">
        <f>U237</f>
        <v>50</v>
      </c>
      <c r="W249" s="57" t="s">
        <v>95</v>
      </c>
      <c r="X249" s="57">
        <v>100000</v>
      </c>
      <c r="Y249" s="57">
        <f>V249*X249</f>
        <v>5000000</v>
      </c>
      <c r="Z249" s="57"/>
      <c r="AA249" s="57">
        <f>Z237</f>
        <v>50</v>
      </c>
      <c r="AB249" s="57" t="s">
        <v>95</v>
      </c>
      <c r="AC249" s="57">
        <v>100000</v>
      </c>
      <c r="AD249" s="57">
        <f>AA249*AC249</f>
        <v>5000000</v>
      </c>
      <c r="AE249" s="57"/>
      <c r="AF249" s="57">
        <f>AE237</f>
        <v>50</v>
      </c>
      <c r="AG249" s="57" t="s">
        <v>95</v>
      </c>
      <c r="AH249" s="57">
        <v>100000</v>
      </c>
      <c r="AI249" s="57">
        <f>AF249*AH249</f>
        <v>5000000</v>
      </c>
      <c r="AJ249" s="57"/>
      <c r="AK249" s="57">
        <f>AJ237</f>
        <v>50</v>
      </c>
      <c r="AL249" s="57" t="s">
        <v>95</v>
      </c>
      <c r="AM249" s="57">
        <v>100000</v>
      </c>
      <c r="AN249" s="57">
        <f>AK249*AM249</f>
        <v>5000000</v>
      </c>
      <c r="AO249" s="57"/>
      <c r="AP249" s="57">
        <f>AO237</f>
        <v>50</v>
      </c>
      <c r="AQ249" s="57" t="s">
        <v>95</v>
      </c>
      <c r="AR249" s="57">
        <v>100000</v>
      </c>
      <c r="AS249" s="57">
        <f>AP249*AR249</f>
        <v>5000000</v>
      </c>
      <c r="AT249" s="57"/>
      <c r="AU249" s="57">
        <f>AT237</f>
        <v>50</v>
      </c>
      <c r="AV249" s="57" t="s">
        <v>95</v>
      </c>
      <c r="AW249" s="57">
        <v>100000</v>
      </c>
      <c r="AX249" s="57">
        <f>AU249*AW249</f>
        <v>5000000</v>
      </c>
      <c r="AY249" s="57"/>
      <c r="AZ249" s="57">
        <f>AY237</f>
        <v>50</v>
      </c>
      <c r="BA249" s="57" t="s">
        <v>95</v>
      </c>
      <c r="BB249" s="57">
        <v>100000</v>
      </c>
      <c r="BC249" s="57">
        <f>AZ249*BB249</f>
        <v>5000000</v>
      </c>
      <c r="BD249" s="57"/>
      <c r="BE249" s="57">
        <f>BD237</f>
        <v>25</v>
      </c>
      <c r="BF249" s="57" t="s">
        <v>95</v>
      </c>
      <c r="BG249" s="57">
        <v>100000</v>
      </c>
      <c r="BH249" s="57">
        <f>BE249*BG249</f>
        <v>2500000</v>
      </c>
      <c r="BI249" s="57"/>
      <c r="BJ249" s="57">
        <f>BI237</f>
        <v>25</v>
      </c>
      <c r="BK249" s="57" t="s">
        <v>95</v>
      </c>
      <c r="BL249" s="57">
        <v>100000</v>
      </c>
      <c r="BM249" s="57">
        <f>BJ249*BL249</f>
        <v>2500000</v>
      </c>
      <c r="BO249" s="67"/>
      <c r="BP249" s="67"/>
    </row>
    <row r="250" spans="1:84" ht="15" customHeight="1" x14ac:dyDescent="0.3">
      <c r="A250" s="57"/>
      <c r="B250" s="57"/>
      <c r="C250" s="57"/>
      <c r="D250" s="57" t="s">
        <v>82</v>
      </c>
      <c r="E250" s="57" t="s">
        <v>31</v>
      </c>
      <c r="F250" s="57"/>
      <c r="G250" s="57">
        <f>G237</f>
        <v>1</v>
      </c>
      <c r="H250" s="57" t="s">
        <v>94</v>
      </c>
      <c r="I250" s="57">
        <v>1000000</v>
      </c>
      <c r="J250" s="57">
        <f>G250*I250</f>
        <v>1000000</v>
      </c>
      <c r="K250" s="57"/>
      <c r="L250" s="57">
        <f>L237</f>
        <v>1</v>
      </c>
      <c r="M250" s="57" t="s">
        <v>94</v>
      </c>
      <c r="N250" s="57">
        <v>1000000</v>
      </c>
      <c r="O250" s="57">
        <f>L250*N250</f>
        <v>1000000</v>
      </c>
      <c r="P250" s="57"/>
      <c r="Q250" s="57">
        <f>Q237</f>
        <v>2</v>
      </c>
      <c r="R250" s="57" t="s">
        <v>94</v>
      </c>
      <c r="S250" s="57">
        <v>1000000</v>
      </c>
      <c r="T250" s="57">
        <f>Q250*S250</f>
        <v>2000000</v>
      </c>
      <c r="U250" s="57"/>
      <c r="V250" s="57">
        <f>V237</f>
        <v>2</v>
      </c>
      <c r="W250" s="57" t="s">
        <v>94</v>
      </c>
      <c r="X250" s="57">
        <v>1000000</v>
      </c>
      <c r="Y250" s="57">
        <f>V250*X250</f>
        <v>2000000</v>
      </c>
      <c r="Z250" s="57"/>
      <c r="AA250" s="57">
        <f>AA237</f>
        <v>2</v>
      </c>
      <c r="AB250" s="57" t="s">
        <v>94</v>
      </c>
      <c r="AC250" s="57">
        <v>1000000</v>
      </c>
      <c r="AD250" s="57">
        <f>AA250*AC250</f>
        <v>2000000</v>
      </c>
      <c r="AE250" s="57"/>
      <c r="AF250" s="57">
        <f>AF237</f>
        <v>2</v>
      </c>
      <c r="AG250" s="57" t="s">
        <v>94</v>
      </c>
      <c r="AH250" s="57">
        <v>1000000</v>
      </c>
      <c r="AI250" s="57">
        <f>AF250*AH250</f>
        <v>2000000</v>
      </c>
      <c r="AJ250" s="57"/>
      <c r="AK250" s="57">
        <f>AK237</f>
        <v>2</v>
      </c>
      <c r="AL250" s="57" t="s">
        <v>94</v>
      </c>
      <c r="AM250" s="57">
        <v>1000000</v>
      </c>
      <c r="AN250" s="57">
        <f>AK250*AM250</f>
        <v>2000000</v>
      </c>
      <c r="AO250" s="57"/>
      <c r="AP250" s="57">
        <f>AP237</f>
        <v>2</v>
      </c>
      <c r="AQ250" s="57" t="s">
        <v>94</v>
      </c>
      <c r="AR250" s="57">
        <v>1000000</v>
      </c>
      <c r="AS250" s="57">
        <f>AP250*AR250</f>
        <v>2000000</v>
      </c>
      <c r="AT250" s="57"/>
      <c r="AU250" s="57">
        <f>AU237</f>
        <v>2</v>
      </c>
      <c r="AV250" s="57" t="s">
        <v>94</v>
      </c>
      <c r="AW250" s="57">
        <v>1000000</v>
      </c>
      <c r="AX250" s="57">
        <f>AU250*AW250</f>
        <v>2000000</v>
      </c>
      <c r="AY250" s="57"/>
      <c r="AZ250" s="57">
        <f>AZ237</f>
        <v>2</v>
      </c>
      <c r="BA250" s="57" t="s">
        <v>94</v>
      </c>
      <c r="BB250" s="57">
        <v>1000000</v>
      </c>
      <c r="BC250" s="57">
        <f>AZ250*BB250</f>
        <v>2000000</v>
      </c>
      <c r="BD250" s="57"/>
      <c r="BE250" s="57">
        <f>BE237</f>
        <v>1</v>
      </c>
      <c r="BF250" s="57" t="s">
        <v>94</v>
      </c>
      <c r="BG250" s="57">
        <v>1000000</v>
      </c>
      <c r="BH250" s="57">
        <f>BE250*BG250</f>
        <v>1000000</v>
      </c>
      <c r="BI250" s="57"/>
      <c r="BJ250" s="57">
        <f>BJ237</f>
        <v>1</v>
      </c>
      <c r="BK250" s="57" t="s">
        <v>94</v>
      </c>
      <c r="BL250" s="57">
        <v>1000000</v>
      </c>
      <c r="BM250" s="57">
        <f>BJ250*BL250</f>
        <v>1000000</v>
      </c>
      <c r="BO250" s="67"/>
      <c r="BP250" s="67"/>
    </row>
    <row r="251" spans="1:84" s="47" customFormat="1" ht="15" customHeight="1" x14ac:dyDescent="0.3">
      <c r="A251" s="56" t="s">
        <v>83</v>
      </c>
      <c r="B251" s="56" t="s">
        <v>83</v>
      </c>
      <c r="C251" s="56" t="s">
        <v>87</v>
      </c>
      <c r="D251" s="56" t="s">
        <v>117</v>
      </c>
      <c r="E251" s="56" t="s">
        <v>49</v>
      </c>
      <c r="F251" s="56">
        <f>G251*25</f>
        <v>25</v>
      </c>
      <c r="G251" s="56">
        <v>1</v>
      </c>
      <c r="H251" s="56" t="s">
        <v>91</v>
      </c>
      <c r="I251" s="56">
        <v>0</v>
      </c>
      <c r="J251" s="56">
        <f>J252+J259</f>
        <v>87675000</v>
      </c>
      <c r="K251" s="56">
        <f>L251*25</f>
        <v>25</v>
      </c>
      <c r="L251" s="56">
        <v>1</v>
      </c>
      <c r="M251" s="56" t="s">
        <v>91</v>
      </c>
      <c r="N251" s="56">
        <v>0</v>
      </c>
      <c r="O251" s="56">
        <f>O252+O259</f>
        <v>87675000</v>
      </c>
      <c r="P251" s="56">
        <f>Q251*25</f>
        <v>50</v>
      </c>
      <c r="Q251" s="56">
        <v>2</v>
      </c>
      <c r="R251" s="56" t="s">
        <v>91</v>
      </c>
      <c r="S251" s="56">
        <v>0</v>
      </c>
      <c r="T251" s="56">
        <f>T252+T259</f>
        <v>175350000</v>
      </c>
      <c r="U251" s="56">
        <f>V251*25</f>
        <v>50</v>
      </c>
      <c r="V251" s="56">
        <v>2</v>
      </c>
      <c r="W251" s="56" t="s">
        <v>91</v>
      </c>
      <c r="X251" s="56">
        <v>0</v>
      </c>
      <c r="Y251" s="56">
        <f>Y252+Y259</f>
        <v>175350000</v>
      </c>
      <c r="Z251" s="56">
        <f>AA251*25</f>
        <v>50</v>
      </c>
      <c r="AA251" s="56">
        <v>2</v>
      </c>
      <c r="AB251" s="56" t="s">
        <v>91</v>
      </c>
      <c r="AC251" s="56">
        <v>0</v>
      </c>
      <c r="AD251" s="56">
        <f>AD252+AD259</f>
        <v>175350000</v>
      </c>
      <c r="AE251" s="56">
        <f>AF251*25</f>
        <v>50</v>
      </c>
      <c r="AF251" s="56">
        <v>2</v>
      </c>
      <c r="AG251" s="56" t="s">
        <v>91</v>
      </c>
      <c r="AH251" s="56">
        <v>0</v>
      </c>
      <c r="AI251" s="56">
        <f>AI252+AI259</f>
        <v>175350000</v>
      </c>
      <c r="AJ251" s="56">
        <f>AK251*25</f>
        <v>50</v>
      </c>
      <c r="AK251" s="56">
        <v>2</v>
      </c>
      <c r="AL251" s="56" t="s">
        <v>91</v>
      </c>
      <c r="AM251" s="56">
        <v>0</v>
      </c>
      <c r="AN251" s="56">
        <f>AN252+AN259</f>
        <v>175350000</v>
      </c>
      <c r="AO251" s="56">
        <f>AP251*25</f>
        <v>50</v>
      </c>
      <c r="AP251" s="56">
        <v>2</v>
      </c>
      <c r="AQ251" s="56" t="s">
        <v>91</v>
      </c>
      <c r="AR251" s="56">
        <v>0</v>
      </c>
      <c r="AS251" s="56">
        <f>AS252+AS259</f>
        <v>175350000</v>
      </c>
      <c r="AT251" s="56">
        <f>AU251*25</f>
        <v>50</v>
      </c>
      <c r="AU251" s="56">
        <v>2</v>
      </c>
      <c r="AV251" s="56" t="s">
        <v>91</v>
      </c>
      <c r="AW251" s="56">
        <v>0</v>
      </c>
      <c r="AX251" s="56">
        <f>AX252+AX259</f>
        <v>175350000</v>
      </c>
      <c r="AY251" s="56">
        <f>AZ251*25</f>
        <v>50</v>
      </c>
      <c r="AZ251" s="56">
        <v>2</v>
      </c>
      <c r="BA251" s="56" t="s">
        <v>91</v>
      </c>
      <c r="BB251" s="56">
        <v>0</v>
      </c>
      <c r="BC251" s="56">
        <f>BC252+BC259</f>
        <v>175350000</v>
      </c>
      <c r="BD251" s="56">
        <f>BE251*25</f>
        <v>25</v>
      </c>
      <c r="BE251" s="56">
        <v>1</v>
      </c>
      <c r="BF251" s="56" t="s">
        <v>91</v>
      </c>
      <c r="BG251" s="56">
        <v>0</v>
      </c>
      <c r="BH251" s="56">
        <f>BH252+BH259</f>
        <v>87675000</v>
      </c>
      <c r="BI251" s="56">
        <f>BJ251*25</f>
        <v>25</v>
      </c>
      <c r="BJ251" s="56">
        <v>1</v>
      </c>
      <c r="BK251" s="56" t="s">
        <v>91</v>
      </c>
      <c r="BL251" s="56">
        <v>0</v>
      </c>
      <c r="BM251" s="56">
        <f>BM252+BM259</f>
        <v>87675000</v>
      </c>
      <c r="BN251" s="51"/>
      <c r="BO251" s="66"/>
      <c r="BP251" s="66"/>
      <c r="BQ251" s="50">
        <f>+F251+K251+P251+U251+Z251+AE251+AJ251+AO251+AT251+AY251+BD251+BI251</f>
        <v>500</v>
      </c>
      <c r="BR251" s="50">
        <f>+G251+L251+Q251+V251+AA251+AF251+AK251+AP251+AU251+AZ251+BE251+BJ251</f>
        <v>20</v>
      </c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</row>
    <row r="252" spans="1:84" ht="15" customHeight="1" x14ac:dyDescent="0.3">
      <c r="A252" s="57"/>
      <c r="B252" s="57"/>
      <c r="C252" s="57"/>
      <c r="D252" s="57" t="s">
        <v>92</v>
      </c>
      <c r="E252" s="57" t="s">
        <v>19</v>
      </c>
      <c r="F252" s="57"/>
      <c r="G252" s="57">
        <v>0</v>
      </c>
      <c r="H252" s="57" t="s">
        <v>82</v>
      </c>
      <c r="I252" s="57">
        <v>0</v>
      </c>
      <c r="J252" s="57">
        <f>SUM(J253:J258)</f>
        <v>62230000</v>
      </c>
      <c r="K252" s="57"/>
      <c r="L252" s="57">
        <v>0</v>
      </c>
      <c r="M252" s="57" t="s">
        <v>82</v>
      </c>
      <c r="N252" s="57">
        <v>0</v>
      </c>
      <c r="O252" s="57">
        <f>SUM(O253:O258)</f>
        <v>62230000</v>
      </c>
      <c r="P252" s="57"/>
      <c r="Q252" s="57">
        <v>0</v>
      </c>
      <c r="R252" s="57" t="s">
        <v>82</v>
      </c>
      <c r="S252" s="57">
        <v>0</v>
      </c>
      <c r="T252" s="57">
        <f>SUM(T253:T258)</f>
        <v>124460000</v>
      </c>
      <c r="U252" s="57"/>
      <c r="V252" s="57">
        <v>0</v>
      </c>
      <c r="W252" s="57" t="s">
        <v>82</v>
      </c>
      <c r="X252" s="57">
        <v>0</v>
      </c>
      <c r="Y252" s="57">
        <f>SUM(Y253:Y258)</f>
        <v>124460000</v>
      </c>
      <c r="Z252" s="57"/>
      <c r="AA252" s="57">
        <v>0</v>
      </c>
      <c r="AB252" s="57" t="s">
        <v>82</v>
      </c>
      <c r="AC252" s="57">
        <v>0</v>
      </c>
      <c r="AD252" s="57">
        <f>SUM(AD253:AD258)</f>
        <v>124460000</v>
      </c>
      <c r="AE252" s="57"/>
      <c r="AF252" s="57">
        <v>0</v>
      </c>
      <c r="AG252" s="57" t="s">
        <v>82</v>
      </c>
      <c r="AH252" s="57">
        <v>0</v>
      </c>
      <c r="AI252" s="57">
        <f>SUM(AI253:AI258)</f>
        <v>124460000</v>
      </c>
      <c r="AJ252" s="57"/>
      <c r="AK252" s="57">
        <v>0</v>
      </c>
      <c r="AL252" s="57" t="s">
        <v>82</v>
      </c>
      <c r="AM252" s="57">
        <v>0</v>
      </c>
      <c r="AN252" s="57">
        <f>SUM(AN253:AN258)</f>
        <v>124460000</v>
      </c>
      <c r="AO252" s="57"/>
      <c r="AP252" s="57">
        <v>0</v>
      </c>
      <c r="AQ252" s="57" t="s">
        <v>82</v>
      </c>
      <c r="AR252" s="57">
        <v>0</v>
      </c>
      <c r="AS252" s="57">
        <f>SUM(AS253:AS258)</f>
        <v>124460000</v>
      </c>
      <c r="AT252" s="57"/>
      <c r="AU252" s="57">
        <v>0</v>
      </c>
      <c r="AV252" s="57" t="s">
        <v>82</v>
      </c>
      <c r="AW252" s="57">
        <v>0</v>
      </c>
      <c r="AX252" s="57">
        <f>SUM(AX253:AX258)</f>
        <v>124460000</v>
      </c>
      <c r="AY252" s="57"/>
      <c r="AZ252" s="57">
        <v>0</v>
      </c>
      <c r="BA252" s="57" t="s">
        <v>82</v>
      </c>
      <c r="BB252" s="57">
        <v>0</v>
      </c>
      <c r="BC252" s="57">
        <f>SUM(BC253:BC258)</f>
        <v>124460000</v>
      </c>
      <c r="BD252" s="57"/>
      <c r="BE252" s="57">
        <v>0</v>
      </c>
      <c r="BF252" s="57" t="s">
        <v>82</v>
      </c>
      <c r="BG252" s="57">
        <v>0</v>
      </c>
      <c r="BH252" s="57">
        <f>SUM(BH253:BH258)</f>
        <v>62230000</v>
      </c>
      <c r="BI252" s="57"/>
      <c r="BJ252" s="57">
        <v>0</v>
      </c>
      <c r="BK252" s="57" t="s">
        <v>82</v>
      </c>
      <c r="BL252" s="57">
        <v>0</v>
      </c>
      <c r="BM252" s="57">
        <f>SUM(BM253:BM258)</f>
        <v>62230000</v>
      </c>
      <c r="BO252" s="67"/>
      <c r="BP252" s="67"/>
    </row>
    <row r="253" spans="1:84" ht="15" customHeight="1" x14ac:dyDescent="0.3">
      <c r="A253" s="57"/>
      <c r="B253" s="57"/>
      <c r="C253" s="57"/>
      <c r="D253" s="57" t="s">
        <v>82</v>
      </c>
      <c r="E253" s="57" t="s">
        <v>20</v>
      </c>
      <c r="F253" s="57"/>
      <c r="G253" s="57">
        <f>106*G251</f>
        <v>106</v>
      </c>
      <c r="H253" s="57" t="s">
        <v>93</v>
      </c>
      <c r="I253" s="57">
        <v>150000</v>
      </c>
      <c r="J253" s="57">
        <f t="shared" ref="J253:J258" si="216">G253*I253</f>
        <v>15900000</v>
      </c>
      <c r="K253" s="57"/>
      <c r="L253" s="57">
        <f>106*L251</f>
        <v>106</v>
      </c>
      <c r="M253" s="57" t="s">
        <v>93</v>
      </c>
      <c r="N253" s="57">
        <v>150000</v>
      </c>
      <c r="O253" s="57">
        <f t="shared" ref="O253:O258" si="217">L253*N253</f>
        <v>15900000</v>
      </c>
      <c r="P253" s="57"/>
      <c r="Q253" s="57">
        <f>106*Q251</f>
        <v>212</v>
      </c>
      <c r="R253" s="57" t="s">
        <v>93</v>
      </c>
      <c r="S253" s="57">
        <v>150000</v>
      </c>
      <c r="T253" s="57">
        <f t="shared" ref="T253:T258" si="218">Q253*S253</f>
        <v>31800000</v>
      </c>
      <c r="U253" s="57"/>
      <c r="V253" s="57">
        <f>106*V251</f>
        <v>212</v>
      </c>
      <c r="W253" s="57" t="s">
        <v>93</v>
      </c>
      <c r="X253" s="57">
        <v>150000</v>
      </c>
      <c r="Y253" s="57">
        <f t="shared" ref="Y253:Y258" si="219">V253*X253</f>
        <v>31800000</v>
      </c>
      <c r="Z253" s="57"/>
      <c r="AA253" s="57">
        <f>106*AA251</f>
        <v>212</v>
      </c>
      <c r="AB253" s="57" t="s">
        <v>93</v>
      </c>
      <c r="AC253" s="57">
        <v>150000</v>
      </c>
      <c r="AD253" s="57">
        <f t="shared" ref="AD253:AD258" si="220">AA253*AC253</f>
        <v>31800000</v>
      </c>
      <c r="AE253" s="57"/>
      <c r="AF253" s="57">
        <f>106*AF251</f>
        <v>212</v>
      </c>
      <c r="AG253" s="57" t="s">
        <v>93</v>
      </c>
      <c r="AH253" s="57">
        <v>150000</v>
      </c>
      <c r="AI253" s="57">
        <f t="shared" ref="AI253:AI258" si="221">AF253*AH253</f>
        <v>31800000</v>
      </c>
      <c r="AJ253" s="57"/>
      <c r="AK253" s="57">
        <f>106*AK251</f>
        <v>212</v>
      </c>
      <c r="AL253" s="57" t="s">
        <v>93</v>
      </c>
      <c r="AM253" s="57">
        <v>150000</v>
      </c>
      <c r="AN253" s="57">
        <f t="shared" ref="AN253:AN258" si="222">AK253*AM253</f>
        <v>31800000</v>
      </c>
      <c r="AO253" s="57"/>
      <c r="AP253" s="57">
        <f>106*AP251</f>
        <v>212</v>
      </c>
      <c r="AQ253" s="57" t="s">
        <v>93</v>
      </c>
      <c r="AR253" s="57">
        <v>150000</v>
      </c>
      <c r="AS253" s="57">
        <f t="shared" ref="AS253:AS258" si="223">AP253*AR253</f>
        <v>31800000</v>
      </c>
      <c r="AT253" s="57"/>
      <c r="AU253" s="57">
        <f>106*AU251</f>
        <v>212</v>
      </c>
      <c r="AV253" s="57" t="s">
        <v>93</v>
      </c>
      <c r="AW253" s="57">
        <v>150000</v>
      </c>
      <c r="AX253" s="57">
        <f t="shared" ref="AX253:AX258" si="224">AU253*AW253</f>
        <v>31800000</v>
      </c>
      <c r="AY253" s="57"/>
      <c r="AZ253" s="57">
        <f>106*AZ251</f>
        <v>212</v>
      </c>
      <c r="BA253" s="57" t="s">
        <v>93</v>
      </c>
      <c r="BB253" s="57">
        <v>150000</v>
      </c>
      <c r="BC253" s="57">
        <f t="shared" ref="BC253:BC258" si="225">AZ253*BB253</f>
        <v>31800000</v>
      </c>
      <c r="BD253" s="57"/>
      <c r="BE253" s="57">
        <f>106*BE251</f>
        <v>106</v>
      </c>
      <c r="BF253" s="57" t="s">
        <v>93</v>
      </c>
      <c r="BG253" s="57">
        <v>150000</v>
      </c>
      <c r="BH253" s="57">
        <f t="shared" ref="BH253:BH258" si="226">BE253*BG253</f>
        <v>15900000</v>
      </c>
      <c r="BI253" s="57"/>
      <c r="BJ253" s="57">
        <f>106*BJ251</f>
        <v>106</v>
      </c>
      <c r="BK253" s="57" t="s">
        <v>93</v>
      </c>
      <c r="BL253" s="57">
        <v>150000</v>
      </c>
      <c r="BM253" s="57">
        <f t="shared" ref="BM253:BM258" si="227">BJ253*BL253</f>
        <v>15900000</v>
      </c>
      <c r="BO253" s="67"/>
      <c r="BP253" s="67"/>
    </row>
    <row r="254" spans="1:84" ht="15" customHeight="1" x14ac:dyDescent="0.3">
      <c r="A254" s="57"/>
      <c r="B254" s="57"/>
      <c r="C254" s="57"/>
      <c r="D254" s="57" t="s">
        <v>82</v>
      </c>
      <c r="E254" s="57" t="s">
        <v>21</v>
      </c>
      <c r="F254" s="57"/>
      <c r="G254" s="57">
        <f>134*2*G251</f>
        <v>268</v>
      </c>
      <c r="H254" s="57" t="s">
        <v>93</v>
      </c>
      <c r="I254" s="57">
        <v>150000</v>
      </c>
      <c r="J254" s="57">
        <f t="shared" si="216"/>
        <v>40200000</v>
      </c>
      <c r="K254" s="57"/>
      <c r="L254" s="57">
        <f>134*2*L251</f>
        <v>268</v>
      </c>
      <c r="M254" s="57" t="s">
        <v>93</v>
      </c>
      <c r="N254" s="57">
        <v>150000</v>
      </c>
      <c r="O254" s="57">
        <f t="shared" si="217"/>
        <v>40200000</v>
      </c>
      <c r="P254" s="57"/>
      <c r="Q254" s="57">
        <f>134*2*Q251</f>
        <v>536</v>
      </c>
      <c r="R254" s="57" t="s">
        <v>93</v>
      </c>
      <c r="S254" s="57">
        <v>150000</v>
      </c>
      <c r="T254" s="57">
        <f t="shared" si="218"/>
        <v>80400000</v>
      </c>
      <c r="U254" s="57"/>
      <c r="V254" s="57">
        <f>134*2*V251</f>
        <v>536</v>
      </c>
      <c r="W254" s="57" t="s">
        <v>93</v>
      </c>
      <c r="X254" s="57">
        <v>150000</v>
      </c>
      <c r="Y254" s="57">
        <f t="shared" si="219"/>
        <v>80400000</v>
      </c>
      <c r="Z254" s="57"/>
      <c r="AA254" s="57">
        <f>134*2*AA251</f>
        <v>536</v>
      </c>
      <c r="AB254" s="57" t="s">
        <v>93</v>
      </c>
      <c r="AC254" s="57">
        <v>150000</v>
      </c>
      <c r="AD254" s="57">
        <f t="shared" si="220"/>
        <v>80400000</v>
      </c>
      <c r="AE254" s="57"/>
      <c r="AF254" s="57">
        <f>134*2*AF251</f>
        <v>536</v>
      </c>
      <c r="AG254" s="57" t="s">
        <v>93</v>
      </c>
      <c r="AH254" s="57">
        <v>150000</v>
      </c>
      <c r="AI254" s="57">
        <f t="shared" si="221"/>
        <v>80400000</v>
      </c>
      <c r="AJ254" s="57"/>
      <c r="AK254" s="57">
        <f>134*2*AK251</f>
        <v>536</v>
      </c>
      <c r="AL254" s="57" t="s">
        <v>93</v>
      </c>
      <c r="AM254" s="57">
        <v>150000</v>
      </c>
      <c r="AN254" s="57">
        <f t="shared" si="222"/>
        <v>80400000</v>
      </c>
      <c r="AO254" s="57"/>
      <c r="AP254" s="57">
        <f>134*2*AP251</f>
        <v>536</v>
      </c>
      <c r="AQ254" s="57" t="s">
        <v>93</v>
      </c>
      <c r="AR254" s="57">
        <v>150000</v>
      </c>
      <c r="AS254" s="57">
        <f t="shared" si="223"/>
        <v>80400000</v>
      </c>
      <c r="AT254" s="57"/>
      <c r="AU254" s="57">
        <f>134*2*AU251</f>
        <v>536</v>
      </c>
      <c r="AV254" s="57" t="s">
        <v>93</v>
      </c>
      <c r="AW254" s="57">
        <v>150000</v>
      </c>
      <c r="AX254" s="57">
        <f t="shared" si="224"/>
        <v>80400000</v>
      </c>
      <c r="AY254" s="57"/>
      <c r="AZ254" s="57">
        <f>134*2*AZ251</f>
        <v>536</v>
      </c>
      <c r="BA254" s="57" t="s">
        <v>93</v>
      </c>
      <c r="BB254" s="57">
        <v>150000</v>
      </c>
      <c r="BC254" s="57">
        <f t="shared" si="225"/>
        <v>80400000</v>
      </c>
      <c r="BD254" s="57"/>
      <c r="BE254" s="57">
        <f>134*2*BE251</f>
        <v>268</v>
      </c>
      <c r="BF254" s="57" t="s">
        <v>93</v>
      </c>
      <c r="BG254" s="57">
        <v>150000</v>
      </c>
      <c r="BH254" s="57">
        <f t="shared" si="226"/>
        <v>40200000</v>
      </c>
      <c r="BI254" s="57"/>
      <c r="BJ254" s="57">
        <f>134*2*BJ251</f>
        <v>268</v>
      </c>
      <c r="BK254" s="57" t="s">
        <v>93</v>
      </c>
      <c r="BL254" s="57">
        <v>150000</v>
      </c>
      <c r="BM254" s="57">
        <f t="shared" si="227"/>
        <v>40200000</v>
      </c>
      <c r="BO254" s="67"/>
      <c r="BP254" s="67"/>
    </row>
    <row r="255" spans="1:84" ht="15" customHeight="1" x14ac:dyDescent="0.3">
      <c r="A255" s="57"/>
      <c r="B255" s="57"/>
      <c r="C255" s="57"/>
      <c r="D255" s="57" t="s">
        <v>82</v>
      </c>
      <c r="E255" s="57" t="s">
        <v>22</v>
      </c>
      <c r="F255" s="57"/>
      <c r="G255" s="57">
        <f>G251</f>
        <v>1</v>
      </c>
      <c r="H255" s="57" t="s">
        <v>94</v>
      </c>
      <c r="I255" s="57">
        <v>0</v>
      </c>
      <c r="J255" s="57">
        <f t="shared" si="216"/>
        <v>0</v>
      </c>
      <c r="K255" s="57"/>
      <c r="L255" s="57">
        <f>L251</f>
        <v>1</v>
      </c>
      <c r="M255" s="57" t="s">
        <v>94</v>
      </c>
      <c r="N255" s="57">
        <v>0</v>
      </c>
      <c r="O255" s="57">
        <f t="shared" si="217"/>
        <v>0</v>
      </c>
      <c r="P255" s="57"/>
      <c r="Q255" s="57">
        <f>Q251</f>
        <v>2</v>
      </c>
      <c r="R255" s="57" t="s">
        <v>94</v>
      </c>
      <c r="S255" s="57">
        <v>0</v>
      </c>
      <c r="T255" s="57">
        <f t="shared" si="218"/>
        <v>0</v>
      </c>
      <c r="U255" s="57"/>
      <c r="V255" s="57">
        <f>V251</f>
        <v>2</v>
      </c>
      <c r="W255" s="57" t="s">
        <v>94</v>
      </c>
      <c r="X255" s="57">
        <v>0</v>
      </c>
      <c r="Y255" s="57">
        <f t="shared" si="219"/>
        <v>0</v>
      </c>
      <c r="Z255" s="57"/>
      <c r="AA255" s="57">
        <f>AA251</f>
        <v>2</v>
      </c>
      <c r="AB255" s="57" t="s">
        <v>94</v>
      </c>
      <c r="AC255" s="57">
        <v>0</v>
      </c>
      <c r="AD255" s="57">
        <f t="shared" si="220"/>
        <v>0</v>
      </c>
      <c r="AE255" s="57"/>
      <c r="AF255" s="57">
        <f>AF251</f>
        <v>2</v>
      </c>
      <c r="AG255" s="57" t="s">
        <v>94</v>
      </c>
      <c r="AH255" s="57">
        <v>0</v>
      </c>
      <c r="AI255" s="57">
        <f t="shared" si="221"/>
        <v>0</v>
      </c>
      <c r="AJ255" s="57"/>
      <c r="AK255" s="57">
        <f>AK251</f>
        <v>2</v>
      </c>
      <c r="AL255" s="57" t="s">
        <v>94</v>
      </c>
      <c r="AM255" s="57">
        <v>0</v>
      </c>
      <c r="AN255" s="57">
        <f t="shared" si="222"/>
        <v>0</v>
      </c>
      <c r="AO255" s="57"/>
      <c r="AP255" s="57">
        <f>AP251</f>
        <v>2</v>
      </c>
      <c r="AQ255" s="57" t="s">
        <v>94</v>
      </c>
      <c r="AR255" s="57">
        <v>0</v>
      </c>
      <c r="AS255" s="57">
        <f t="shared" si="223"/>
        <v>0</v>
      </c>
      <c r="AT255" s="57"/>
      <c r="AU255" s="57">
        <f>AU251</f>
        <v>2</v>
      </c>
      <c r="AV255" s="57" t="s">
        <v>94</v>
      </c>
      <c r="AW255" s="57">
        <v>0</v>
      </c>
      <c r="AX255" s="57">
        <f t="shared" si="224"/>
        <v>0</v>
      </c>
      <c r="AY255" s="57"/>
      <c r="AZ255" s="57">
        <f>AZ251</f>
        <v>2</v>
      </c>
      <c r="BA255" s="57" t="s">
        <v>94</v>
      </c>
      <c r="BB255" s="57">
        <v>0</v>
      </c>
      <c r="BC255" s="57">
        <f t="shared" si="225"/>
        <v>0</v>
      </c>
      <c r="BD255" s="57"/>
      <c r="BE255" s="57">
        <f>BE251</f>
        <v>1</v>
      </c>
      <c r="BF255" s="57" t="s">
        <v>94</v>
      </c>
      <c r="BG255" s="57">
        <v>0</v>
      </c>
      <c r="BH255" s="57">
        <f t="shared" si="226"/>
        <v>0</v>
      </c>
      <c r="BI255" s="57"/>
      <c r="BJ255" s="57">
        <f>BJ251</f>
        <v>1</v>
      </c>
      <c r="BK255" s="57" t="s">
        <v>94</v>
      </c>
      <c r="BL255" s="57">
        <v>0</v>
      </c>
      <c r="BM255" s="57">
        <f t="shared" si="227"/>
        <v>0</v>
      </c>
      <c r="BO255" s="67"/>
      <c r="BP255" s="67"/>
    </row>
    <row r="256" spans="1:84" ht="15" customHeight="1" x14ac:dyDescent="0.3">
      <c r="A256" s="57"/>
      <c r="B256" s="57"/>
      <c r="C256" s="57"/>
      <c r="D256" s="57" t="s">
        <v>82</v>
      </c>
      <c r="E256" s="57" t="s">
        <v>23</v>
      </c>
      <c r="F256" s="57"/>
      <c r="G256" s="57">
        <f>12*G251</f>
        <v>12</v>
      </c>
      <c r="H256" s="57" t="s">
        <v>95</v>
      </c>
      <c r="I256" s="57">
        <v>190000</v>
      </c>
      <c r="J256" s="57">
        <f t="shared" si="216"/>
        <v>2280000</v>
      </c>
      <c r="K256" s="57"/>
      <c r="L256" s="57">
        <f>12*L251</f>
        <v>12</v>
      </c>
      <c r="M256" s="57" t="s">
        <v>95</v>
      </c>
      <c r="N256" s="57">
        <v>190000</v>
      </c>
      <c r="O256" s="57">
        <f t="shared" si="217"/>
        <v>2280000</v>
      </c>
      <c r="P256" s="57"/>
      <c r="Q256" s="57">
        <f>12*Q251</f>
        <v>24</v>
      </c>
      <c r="R256" s="57" t="s">
        <v>95</v>
      </c>
      <c r="S256" s="57">
        <v>190000</v>
      </c>
      <c r="T256" s="57">
        <f t="shared" si="218"/>
        <v>4560000</v>
      </c>
      <c r="U256" s="57"/>
      <c r="V256" s="57">
        <f>12*V251</f>
        <v>24</v>
      </c>
      <c r="W256" s="57" t="s">
        <v>95</v>
      </c>
      <c r="X256" s="57">
        <v>190000</v>
      </c>
      <c r="Y256" s="57">
        <f t="shared" si="219"/>
        <v>4560000</v>
      </c>
      <c r="Z256" s="57"/>
      <c r="AA256" s="57">
        <f>12*AA251</f>
        <v>24</v>
      </c>
      <c r="AB256" s="57" t="s">
        <v>95</v>
      </c>
      <c r="AC256" s="57">
        <v>190000</v>
      </c>
      <c r="AD256" s="57">
        <f t="shared" si="220"/>
        <v>4560000</v>
      </c>
      <c r="AE256" s="57"/>
      <c r="AF256" s="57">
        <f>12*AF251</f>
        <v>24</v>
      </c>
      <c r="AG256" s="57" t="s">
        <v>95</v>
      </c>
      <c r="AH256" s="57">
        <v>190000</v>
      </c>
      <c r="AI256" s="57">
        <f t="shared" si="221"/>
        <v>4560000</v>
      </c>
      <c r="AJ256" s="57"/>
      <c r="AK256" s="57">
        <f>12*AK251</f>
        <v>24</v>
      </c>
      <c r="AL256" s="57" t="s">
        <v>95</v>
      </c>
      <c r="AM256" s="57">
        <v>190000</v>
      </c>
      <c r="AN256" s="57">
        <f t="shared" si="222"/>
        <v>4560000</v>
      </c>
      <c r="AO256" s="57"/>
      <c r="AP256" s="57">
        <f>12*AP251</f>
        <v>24</v>
      </c>
      <c r="AQ256" s="57" t="s">
        <v>95</v>
      </c>
      <c r="AR256" s="57">
        <v>190000</v>
      </c>
      <c r="AS256" s="57">
        <f t="shared" si="223"/>
        <v>4560000</v>
      </c>
      <c r="AT256" s="57"/>
      <c r="AU256" s="57">
        <f>12*AU251</f>
        <v>24</v>
      </c>
      <c r="AV256" s="57" t="s">
        <v>95</v>
      </c>
      <c r="AW256" s="57">
        <v>190000</v>
      </c>
      <c r="AX256" s="57">
        <f t="shared" si="224"/>
        <v>4560000</v>
      </c>
      <c r="AY256" s="57"/>
      <c r="AZ256" s="57">
        <f>12*AZ251</f>
        <v>24</v>
      </c>
      <c r="BA256" s="57" t="s">
        <v>95</v>
      </c>
      <c r="BB256" s="57">
        <v>190000</v>
      </c>
      <c r="BC256" s="57">
        <f t="shared" si="225"/>
        <v>4560000</v>
      </c>
      <c r="BD256" s="57"/>
      <c r="BE256" s="57">
        <f>12*BE251</f>
        <v>12</v>
      </c>
      <c r="BF256" s="57" t="s">
        <v>95</v>
      </c>
      <c r="BG256" s="57">
        <v>190000</v>
      </c>
      <c r="BH256" s="57">
        <f t="shared" si="226"/>
        <v>2280000</v>
      </c>
      <c r="BI256" s="57"/>
      <c r="BJ256" s="57">
        <f>12*BJ251</f>
        <v>12</v>
      </c>
      <c r="BK256" s="57" t="s">
        <v>95</v>
      </c>
      <c r="BL256" s="57">
        <v>190000</v>
      </c>
      <c r="BM256" s="57">
        <f t="shared" si="227"/>
        <v>2280000</v>
      </c>
      <c r="BO256" s="67"/>
      <c r="BP256" s="67"/>
    </row>
    <row r="257" spans="1:84" ht="15" customHeight="1" x14ac:dyDescent="0.3">
      <c r="A257" s="57"/>
      <c r="B257" s="57"/>
      <c r="C257" s="57"/>
      <c r="D257" s="57" t="s">
        <v>82</v>
      </c>
      <c r="E257" s="57" t="s">
        <v>24</v>
      </c>
      <c r="F257" s="57"/>
      <c r="G257" s="57">
        <f>2*4*G251</f>
        <v>8</v>
      </c>
      <c r="H257" s="57" t="s">
        <v>96</v>
      </c>
      <c r="I257" s="57">
        <v>200000</v>
      </c>
      <c r="J257" s="57">
        <f t="shared" si="216"/>
        <v>1600000</v>
      </c>
      <c r="K257" s="57"/>
      <c r="L257" s="57">
        <f>2*4*L251</f>
        <v>8</v>
      </c>
      <c r="M257" s="57" t="s">
        <v>96</v>
      </c>
      <c r="N257" s="57">
        <v>200000</v>
      </c>
      <c r="O257" s="57">
        <f t="shared" si="217"/>
        <v>1600000</v>
      </c>
      <c r="P257" s="57"/>
      <c r="Q257" s="57">
        <f>2*4*Q251</f>
        <v>16</v>
      </c>
      <c r="R257" s="57" t="s">
        <v>96</v>
      </c>
      <c r="S257" s="57">
        <v>200000</v>
      </c>
      <c r="T257" s="57">
        <f t="shared" si="218"/>
        <v>3200000</v>
      </c>
      <c r="U257" s="57"/>
      <c r="V257" s="57">
        <f>2*4*V251</f>
        <v>16</v>
      </c>
      <c r="W257" s="57" t="s">
        <v>96</v>
      </c>
      <c r="X257" s="57">
        <v>200000</v>
      </c>
      <c r="Y257" s="57">
        <f t="shared" si="219"/>
        <v>3200000</v>
      </c>
      <c r="Z257" s="57"/>
      <c r="AA257" s="57">
        <f>2*4*AA251</f>
        <v>16</v>
      </c>
      <c r="AB257" s="57" t="s">
        <v>96</v>
      </c>
      <c r="AC257" s="57">
        <v>200000</v>
      </c>
      <c r="AD257" s="57">
        <f t="shared" si="220"/>
        <v>3200000</v>
      </c>
      <c r="AE257" s="57"/>
      <c r="AF257" s="57">
        <f>2*4*AF251</f>
        <v>16</v>
      </c>
      <c r="AG257" s="57" t="s">
        <v>96</v>
      </c>
      <c r="AH257" s="57">
        <v>200000</v>
      </c>
      <c r="AI257" s="57">
        <f t="shared" si="221"/>
        <v>3200000</v>
      </c>
      <c r="AJ257" s="57"/>
      <c r="AK257" s="57">
        <f>2*4*AK251</f>
        <v>16</v>
      </c>
      <c r="AL257" s="57" t="s">
        <v>96</v>
      </c>
      <c r="AM257" s="57">
        <v>200000</v>
      </c>
      <c r="AN257" s="57">
        <f t="shared" si="222"/>
        <v>3200000</v>
      </c>
      <c r="AO257" s="57"/>
      <c r="AP257" s="57">
        <f>2*4*AP251</f>
        <v>16</v>
      </c>
      <c r="AQ257" s="57" t="s">
        <v>96</v>
      </c>
      <c r="AR257" s="57">
        <v>200000</v>
      </c>
      <c r="AS257" s="57">
        <f t="shared" si="223"/>
        <v>3200000</v>
      </c>
      <c r="AT257" s="57"/>
      <c r="AU257" s="57">
        <f>2*4*AU251</f>
        <v>16</v>
      </c>
      <c r="AV257" s="57" t="s">
        <v>96</v>
      </c>
      <c r="AW257" s="57">
        <v>200000</v>
      </c>
      <c r="AX257" s="57">
        <f t="shared" si="224"/>
        <v>3200000</v>
      </c>
      <c r="AY257" s="57"/>
      <c r="AZ257" s="57">
        <f>2*4*AZ251</f>
        <v>16</v>
      </c>
      <c r="BA257" s="57" t="s">
        <v>96</v>
      </c>
      <c r="BB257" s="57">
        <v>200000</v>
      </c>
      <c r="BC257" s="57">
        <f t="shared" si="225"/>
        <v>3200000</v>
      </c>
      <c r="BD257" s="57"/>
      <c r="BE257" s="57">
        <f>2*4*BE251</f>
        <v>8</v>
      </c>
      <c r="BF257" s="57" t="s">
        <v>96</v>
      </c>
      <c r="BG257" s="57">
        <v>200000</v>
      </c>
      <c r="BH257" s="57">
        <f t="shared" si="226"/>
        <v>1600000</v>
      </c>
      <c r="BI257" s="57"/>
      <c r="BJ257" s="57">
        <f>2*4*BJ251</f>
        <v>8</v>
      </c>
      <c r="BK257" s="57" t="s">
        <v>96</v>
      </c>
      <c r="BL257" s="57">
        <v>200000</v>
      </c>
      <c r="BM257" s="57">
        <f t="shared" si="227"/>
        <v>1600000</v>
      </c>
      <c r="BO257" s="67"/>
      <c r="BP257" s="67"/>
    </row>
    <row r="258" spans="1:84" ht="15" customHeight="1" x14ac:dyDescent="0.3">
      <c r="A258" s="57"/>
      <c r="B258" s="57"/>
      <c r="C258" s="57"/>
      <c r="D258" s="57" t="s">
        <v>82</v>
      </c>
      <c r="E258" s="57" t="s">
        <v>25</v>
      </c>
      <c r="F258" s="57"/>
      <c r="G258" s="57">
        <f>12*F251</f>
        <v>300</v>
      </c>
      <c r="H258" s="57" t="s">
        <v>95</v>
      </c>
      <c r="I258" s="57">
        <v>7500</v>
      </c>
      <c r="J258" s="57">
        <f t="shared" si="216"/>
        <v>2250000</v>
      </c>
      <c r="K258" s="57"/>
      <c r="L258" s="57">
        <f>12*K251</f>
        <v>300</v>
      </c>
      <c r="M258" s="57" t="s">
        <v>95</v>
      </c>
      <c r="N258" s="57">
        <v>7500</v>
      </c>
      <c r="O258" s="57">
        <f t="shared" si="217"/>
        <v>2250000</v>
      </c>
      <c r="P258" s="57"/>
      <c r="Q258" s="57">
        <f>12*P251</f>
        <v>600</v>
      </c>
      <c r="R258" s="57" t="s">
        <v>95</v>
      </c>
      <c r="S258" s="57">
        <v>7500</v>
      </c>
      <c r="T258" s="57">
        <f t="shared" si="218"/>
        <v>4500000</v>
      </c>
      <c r="U258" s="57"/>
      <c r="V258" s="57">
        <f>12*U251</f>
        <v>600</v>
      </c>
      <c r="W258" s="57" t="s">
        <v>95</v>
      </c>
      <c r="X258" s="57">
        <v>7500</v>
      </c>
      <c r="Y258" s="57">
        <f t="shared" si="219"/>
        <v>4500000</v>
      </c>
      <c r="Z258" s="57"/>
      <c r="AA258" s="57">
        <f>12*Z251</f>
        <v>600</v>
      </c>
      <c r="AB258" s="57" t="s">
        <v>95</v>
      </c>
      <c r="AC258" s="57">
        <v>7500</v>
      </c>
      <c r="AD258" s="57">
        <f t="shared" si="220"/>
        <v>4500000</v>
      </c>
      <c r="AE258" s="57"/>
      <c r="AF258" s="57">
        <f>12*AE251</f>
        <v>600</v>
      </c>
      <c r="AG258" s="57" t="s">
        <v>95</v>
      </c>
      <c r="AH258" s="57">
        <v>7500</v>
      </c>
      <c r="AI258" s="57">
        <f t="shared" si="221"/>
        <v>4500000</v>
      </c>
      <c r="AJ258" s="57"/>
      <c r="AK258" s="57">
        <f>12*AJ251</f>
        <v>600</v>
      </c>
      <c r="AL258" s="57" t="s">
        <v>95</v>
      </c>
      <c r="AM258" s="57">
        <v>7500</v>
      </c>
      <c r="AN258" s="57">
        <f t="shared" si="222"/>
        <v>4500000</v>
      </c>
      <c r="AO258" s="57"/>
      <c r="AP258" s="57">
        <f>12*AO251</f>
        <v>600</v>
      </c>
      <c r="AQ258" s="57" t="s">
        <v>95</v>
      </c>
      <c r="AR258" s="57">
        <v>7500</v>
      </c>
      <c r="AS258" s="57">
        <f t="shared" si="223"/>
        <v>4500000</v>
      </c>
      <c r="AT258" s="57"/>
      <c r="AU258" s="57">
        <f>12*AT251</f>
        <v>600</v>
      </c>
      <c r="AV258" s="57" t="s">
        <v>95</v>
      </c>
      <c r="AW258" s="57">
        <v>7500</v>
      </c>
      <c r="AX258" s="57">
        <f t="shared" si="224"/>
        <v>4500000</v>
      </c>
      <c r="AY258" s="57"/>
      <c r="AZ258" s="57">
        <f>12*AY251</f>
        <v>600</v>
      </c>
      <c r="BA258" s="57" t="s">
        <v>95</v>
      </c>
      <c r="BB258" s="57">
        <v>7500</v>
      </c>
      <c r="BC258" s="57">
        <f t="shared" si="225"/>
        <v>4500000</v>
      </c>
      <c r="BD258" s="57"/>
      <c r="BE258" s="57">
        <f>12*BD251</f>
        <v>300</v>
      </c>
      <c r="BF258" s="57" t="s">
        <v>95</v>
      </c>
      <c r="BG258" s="57">
        <v>7500</v>
      </c>
      <c r="BH258" s="57">
        <f t="shared" si="226"/>
        <v>2250000</v>
      </c>
      <c r="BI258" s="57"/>
      <c r="BJ258" s="57">
        <f>12*BI251</f>
        <v>300</v>
      </c>
      <c r="BK258" s="57" t="s">
        <v>95</v>
      </c>
      <c r="BL258" s="57">
        <v>7500</v>
      </c>
      <c r="BM258" s="57">
        <f t="shared" si="227"/>
        <v>2250000</v>
      </c>
      <c r="BO258" s="67"/>
      <c r="BP258" s="67"/>
    </row>
    <row r="259" spans="1:84" ht="15" customHeight="1" x14ac:dyDescent="0.3">
      <c r="A259" s="57"/>
      <c r="B259" s="57"/>
      <c r="C259" s="57"/>
      <c r="D259" s="57" t="s">
        <v>97</v>
      </c>
      <c r="E259" s="57" t="s">
        <v>26</v>
      </c>
      <c r="F259" s="57"/>
      <c r="G259" s="57">
        <v>0</v>
      </c>
      <c r="H259" s="57" t="s">
        <v>82</v>
      </c>
      <c r="I259" s="57">
        <v>0</v>
      </c>
      <c r="J259" s="57">
        <f>SUM(J260:J264)</f>
        <v>25445000</v>
      </c>
      <c r="K259" s="57"/>
      <c r="L259" s="57">
        <v>0</v>
      </c>
      <c r="M259" s="57" t="s">
        <v>82</v>
      </c>
      <c r="N259" s="57">
        <v>0</v>
      </c>
      <c r="O259" s="57">
        <f>SUM(O260:O264)</f>
        <v>25445000</v>
      </c>
      <c r="P259" s="57"/>
      <c r="Q259" s="57">
        <v>0</v>
      </c>
      <c r="R259" s="57" t="s">
        <v>82</v>
      </c>
      <c r="S259" s="57">
        <v>0</v>
      </c>
      <c r="T259" s="57">
        <f>SUM(T260:T264)</f>
        <v>50890000</v>
      </c>
      <c r="U259" s="57"/>
      <c r="V259" s="57">
        <v>0</v>
      </c>
      <c r="W259" s="57" t="s">
        <v>82</v>
      </c>
      <c r="X259" s="57">
        <v>0</v>
      </c>
      <c r="Y259" s="57">
        <f>SUM(Y260:Y264)</f>
        <v>50890000</v>
      </c>
      <c r="Z259" s="57"/>
      <c r="AA259" s="57">
        <v>0</v>
      </c>
      <c r="AB259" s="57" t="s">
        <v>82</v>
      </c>
      <c r="AC259" s="57">
        <v>0</v>
      </c>
      <c r="AD259" s="57">
        <f>SUM(AD260:AD264)</f>
        <v>50890000</v>
      </c>
      <c r="AE259" s="57"/>
      <c r="AF259" s="57">
        <v>0</v>
      </c>
      <c r="AG259" s="57" t="s">
        <v>82</v>
      </c>
      <c r="AH259" s="57">
        <v>0</v>
      </c>
      <c r="AI259" s="57">
        <f>SUM(AI260:AI264)</f>
        <v>50890000</v>
      </c>
      <c r="AJ259" s="57"/>
      <c r="AK259" s="57">
        <v>0</v>
      </c>
      <c r="AL259" s="57" t="s">
        <v>82</v>
      </c>
      <c r="AM259" s="57">
        <v>0</v>
      </c>
      <c r="AN259" s="57">
        <f>SUM(AN260:AN264)</f>
        <v>50890000</v>
      </c>
      <c r="AO259" s="57"/>
      <c r="AP259" s="57">
        <v>0</v>
      </c>
      <c r="AQ259" s="57" t="s">
        <v>82</v>
      </c>
      <c r="AR259" s="57">
        <v>0</v>
      </c>
      <c r="AS259" s="57">
        <f>SUM(AS260:AS264)</f>
        <v>50890000</v>
      </c>
      <c r="AT259" s="57"/>
      <c r="AU259" s="57">
        <v>0</v>
      </c>
      <c r="AV259" s="57" t="s">
        <v>82</v>
      </c>
      <c r="AW259" s="57">
        <v>0</v>
      </c>
      <c r="AX259" s="57">
        <f>SUM(AX260:AX264)</f>
        <v>50890000</v>
      </c>
      <c r="AY259" s="57"/>
      <c r="AZ259" s="57">
        <v>0</v>
      </c>
      <c r="BA259" s="57" t="s">
        <v>82</v>
      </c>
      <c r="BB259" s="57">
        <v>0</v>
      </c>
      <c r="BC259" s="57">
        <f>SUM(BC260:BC264)</f>
        <v>50890000</v>
      </c>
      <c r="BD259" s="57"/>
      <c r="BE259" s="57">
        <v>0</v>
      </c>
      <c r="BF259" s="57" t="s">
        <v>82</v>
      </c>
      <c r="BG259" s="57">
        <v>0</v>
      </c>
      <c r="BH259" s="57">
        <f>SUM(BH260:BH264)</f>
        <v>25445000</v>
      </c>
      <c r="BI259" s="57"/>
      <c r="BJ259" s="57">
        <v>0</v>
      </c>
      <c r="BK259" s="57" t="s">
        <v>82</v>
      </c>
      <c r="BL259" s="57">
        <v>0</v>
      </c>
      <c r="BM259" s="57">
        <f>SUM(BM260:BM264)</f>
        <v>25445000</v>
      </c>
      <c r="BO259" s="67"/>
      <c r="BP259" s="67"/>
    </row>
    <row r="260" spans="1:84" ht="15" customHeight="1" x14ac:dyDescent="0.3">
      <c r="A260" s="57"/>
      <c r="B260" s="57"/>
      <c r="C260" s="57"/>
      <c r="D260" s="57" t="s">
        <v>82</v>
      </c>
      <c r="E260" s="57" t="s">
        <v>27</v>
      </c>
      <c r="F260" s="57"/>
      <c r="G260" s="57">
        <f>G251</f>
        <v>1</v>
      </c>
      <c r="H260" s="57" t="s">
        <v>94</v>
      </c>
      <c r="I260" s="57">
        <f>200000+100000+70000+500000+2700000+1000000</f>
        <v>4570000</v>
      </c>
      <c r="J260" s="57">
        <f>G260*I260</f>
        <v>4570000</v>
      </c>
      <c r="K260" s="57"/>
      <c r="L260" s="57">
        <f>L251</f>
        <v>1</v>
      </c>
      <c r="M260" s="57" t="s">
        <v>94</v>
      </c>
      <c r="N260" s="57">
        <f>200000+100000+70000+500000+2700000+1000000</f>
        <v>4570000</v>
      </c>
      <c r="O260" s="57">
        <f>L260*N260</f>
        <v>4570000</v>
      </c>
      <c r="P260" s="57"/>
      <c r="Q260" s="57">
        <f>Q251</f>
        <v>2</v>
      </c>
      <c r="R260" s="57" t="s">
        <v>94</v>
      </c>
      <c r="S260" s="57">
        <f>200000+100000+70000+500000+2700000+1000000</f>
        <v>4570000</v>
      </c>
      <c r="T260" s="57">
        <f>Q260*S260</f>
        <v>9140000</v>
      </c>
      <c r="U260" s="57"/>
      <c r="V260" s="57">
        <f>V251</f>
        <v>2</v>
      </c>
      <c r="W260" s="57" t="s">
        <v>94</v>
      </c>
      <c r="X260" s="57">
        <f>200000+100000+70000+500000+2700000+1000000</f>
        <v>4570000</v>
      </c>
      <c r="Y260" s="57">
        <f>V260*X260</f>
        <v>9140000</v>
      </c>
      <c r="Z260" s="57"/>
      <c r="AA260" s="57">
        <f>AA251</f>
        <v>2</v>
      </c>
      <c r="AB260" s="57" t="s">
        <v>94</v>
      </c>
      <c r="AC260" s="57">
        <f>200000+100000+70000+500000+2700000+1000000</f>
        <v>4570000</v>
      </c>
      <c r="AD260" s="57">
        <f>AA260*AC260</f>
        <v>9140000</v>
      </c>
      <c r="AE260" s="57"/>
      <c r="AF260" s="57">
        <f>AF251</f>
        <v>2</v>
      </c>
      <c r="AG260" s="57" t="s">
        <v>94</v>
      </c>
      <c r="AH260" s="57">
        <f>200000+100000+70000+500000+2700000+1000000</f>
        <v>4570000</v>
      </c>
      <c r="AI260" s="57">
        <f>AF260*AH260</f>
        <v>9140000</v>
      </c>
      <c r="AJ260" s="57"/>
      <c r="AK260" s="57">
        <f>AK251</f>
        <v>2</v>
      </c>
      <c r="AL260" s="57" t="s">
        <v>94</v>
      </c>
      <c r="AM260" s="57">
        <f>200000+100000+70000+500000+2700000+1000000</f>
        <v>4570000</v>
      </c>
      <c r="AN260" s="57">
        <f>AK260*AM260</f>
        <v>9140000</v>
      </c>
      <c r="AO260" s="57"/>
      <c r="AP260" s="57">
        <f>AP251</f>
        <v>2</v>
      </c>
      <c r="AQ260" s="57" t="s">
        <v>94</v>
      </c>
      <c r="AR260" s="57">
        <f>200000+100000+70000+500000+2700000+1000000</f>
        <v>4570000</v>
      </c>
      <c r="AS260" s="57">
        <f>AP260*AR260</f>
        <v>9140000</v>
      </c>
      <c r="AT260" s="57"/>
      <c r="AU260" s="57">
        <f>AU251</f>
        <v>2</v>
      </c>
      <c r="AV260" s="57" t="s">
        <v>94</v>
      </c>
      <c r="AW260" s="57">
        <f>200000+100000+70000+500000+2700000+1000000</f>
        <v>4570000</v>
      </c>
      <c r="AX260" s="57">
        <f>AU260*AW260</f>
        <v>9140000</v>
      </c>
      <c r="AY260" s="57"/>
      <c r="AZ260" s="57">
        <f>AZ251</f>
        <v>2</v>
      </c>
      <c r="BA260" s="57" t="s">
        <v>94</v>
      </c>
      <c r="BB260" s="57">
        <f>200000+100000+70000+500000+2700000+1000000</f>
        <v>4570000</v>
      </c>
      <c r="BC260" s="57">
        <f>AZ260*BB260</f>
        <v>9140000</v>
      </c>
      <c r="BD260" s="57"/>
      <c r="BE260" s="57">
        <f>BE251</f>
        <v>1</v>
      </c>
      <c r="BF260" s="57" t="s">
        <v>94</v>
      </c>
      <c r="BG260" s="57">
        <f>200000+100000+70000+500000+2700000+1000000</f>
        <v>4570000</v>
      </c>
      <c r="BH260" s="57">
        <f>BE260*BG260</f>
        <v>4570000</v>
      </c>
      <c r="BI260" s="57"/>
      <c r="BJ260" s="57">
        <f>BJ251</f>
        <v>1</v>
      </c>
      <c r="BK260" s="57" t="s">
        <v>94</v>
      </c>
      <c r="BL260" s="57">
        <f>200000+100000+70000+500000+2700000+1000000</f>
        <v>4570000</v>
      </c>
      <c r="BM260" s="57">
        <f>BJ260*BL260</f>
        <v>4570000</v>
      </c>
      <c r="BO260" s="67"/>
      <c r="BP260" s="67"/>
    </row>
    <row r="261" spans="1:84" ht="15" customHeight="1" x14ac:dyDescent="0.3">
      <c r="A261" s="57"/>
      <c r="B261" s="57"/>
      <c r="C261" s="57"/>
      <c r="D261" s="57" t="s">
        <v>82</v>
      </c>
      <c r="E261" s="58" t="s">
        <v>28</v>
      </c>
      <c r="F261" s="57"/>
      <c r="G261" s="57">
        <f>F251</f>
        <v>25</v>
      </c>
      <c r="H261" s="57" t="s">
        <v>95</v>
      </c>
      <c r="I261" s="57">
        <f>20000+50000+200000+200000+55000+100000+20000</f>
        <v>645000</v>
      </c>
      <c r="J261" s="57">
        <f>G261*I261</f>
        <v>16125000</v>
      </c>
      <c r="K261" s="57"/>
      <c r="L261" s="57">
        <f>K251</f>
        <v>25</v>
      </c>
      <c r="M261" s="57" t="s">
        <v>95</v>
      </c>
      <c r="N261" s="57">
        <f>20000+50000+200000+200000+55000+100000+20000</f>
        <v>645000</v>
      </c>
      <c r="O261" s="57">
        <f>L261*N261</f>
        <v>16125000</v>
      </c>
      <c r="P261" s="57"/>
      <c r="Q261" s="57">
        <f>P251</f>
        <v>50</v>
      </c>
      <c r="R261" s="57" t="s">
        <v>95</v>
      </c>
      <c r="S261" s="57">
        <f>20000+50000+200000+200000+55000+100000+20000</f>
        <v>645000</v>
      </c>
      <c r="T261" s="57">
        <f>Q261*S261</f>
        <v>32250000</v>
      </c>
      <c r="U261" s="57"/>
      <c r="V261" s="57">
        <f>U251</f>
        <v>50</v>
      </c>
      <c r="W261" s="57" t="s">
        <v>95</v>
      </c>
      <c r="X261" s="57">
        <f>20000+50000+200000+200000+55000+100000+20000</f>
        <v>645000</v>
      </c>
      <c r="Y261" s="57">
        <f>V261*X261</f>
        <v>32250000</v>
      </c>
      <c r="Z261" s="57"/>
      <c r="AA261" s="57">
        <f>Z251</f>
        <v>50</v>
      </c>
      <c r="AB261" s="57" t="s">
        <v>95</v>
      </c>
      <c r="AC261" s="57">
        <f>20000+50000+200000+200000+55000+100000+20000</f>
        <v>645000</v>
      </c>
      <c r="AD261" s="57">
        <f>AA261*AC261</f>
        <v>32250000</v>
      </c>
      <c r="AE261" s="57"/>
      <c r="AF261" s="57">
        <f>AE251</f>
        <v>50</v>
      </c>
      <c r="AG261" s="57" t="s">
        <v>95</v>
      </c>
      <c r="AH261" s="57">
        <f>20000+50000+200000+200000+55000+100000+20000</f>
        <v>645000</v>
      </c>
      <c r="AI261" s="57">
        <f>AF261*AH261</f>
        <v>32250000</v>
      </c>
      <c r="AJ261" s="57"/>
      <c r="AK261" s="57">
        <f>AJ251</f>
        <v>50</v>
      </c>
      <c r="AL261" s="57" t="s">
        <v>95</v>
      </c>
      <c r="AM261" s="57">
        <f>20000+50000+200000+200000+55000+100000+20000</f>
        <v>645000</v>
      </c>
      <c r="AN261" s="57">
        <f>AK261*AM261</f>
        <v>32250000</v>
      </c>
      <c r="AO261" s="57"/>
      <c r="AP261" s="57">
        <f>AO251</f>
        <v>50</v>
      </c>
      <c r="AQ261" s="57" t="s">
        <v>95</v>
      </c>
      <c r="AR261" s="57">
        <f>20000+50000+200000+200000+55000+100000+20000</f>
        <v>645000</v>
      </c>
      <c r="AS261" s="57">
        <f>AP261*AR261</f>
        <v>32250000</v>
      </c>
      <c r="AT261" s="57"/>
      <c r="AU261" s="57">
        <f>AT251</f>
        <v>50</v>
      </c>
      <c r="AV261" s="57" t="s">
        <v>95</v>
      </c>
      <c r="AW261" s="57">
        <f>20000+50000+200000+200000+55000+100000+20000</f>
        <v>645000</v>
      </c>
      <c r="AX261" s="57">
        <f>AU261*AW261</f>
        <v>32250000</v>
      </c>
      <c r="AY261" s="57"/>
      <c r="AZ261" s="57">
        <f>AY251</f>
        <v>50</v>
      </c>
      <c r="BA261" s="57" t="s">
        <v>95</v>
      </c>
      <c r="BB261" s="57">
        <f>20000+50000+200000+200000+55000+100000+20000</f>
        <v>645000</v>
      </c>
      <c r="BC261" s="57">
        <f>AZ261*BB261</f>
        <v>32250000</v>
      </c>
      <c r="BD261" s="57"/>
      <c r="BE261" s="57">
        <f>BD251</f>
        <v>25</v>
      </c>
      <c r="BF261" s="57" t="s">
        <v>95</v>
      </c>
      <c r="BG261" s="57">
        <f>20000+50000+200000+200000+55000+100000+20000</f>
        <v>645000</v>
      </c>
      <c r="BH261" s="57">
        <f>BE261*BG261</f>
        <v>16125000</v>
      </c>
      <c r="BI261" s="57"/>
      <c r="BJ261" s="57">
        <f>BI251</f>
        <v>25</v>
      </c>
      <c r="BK261" s="57" t="s">
        <v>95</v>
      </c>
      <c r="BL261" s="57">
        <f>20000+50000+200000+200000+55000+100000+20000</f>
        <v>645000</v>
      </c>
      <c r="BM261" s="57">
        <f>BJ261*BL261</f>
        <v>16125000</v>
      </c>
      <c r="BO261" s="67"/>
      <c r="BP261" s="67"/>
    </row>
    <row r="262" spans="1:84" ht="15" customHeight="1" x14ac:dyDescent="0.3">
      <c r="A262" s="57"/>
      <c r="B262" s="57"/>
      <c r="C262" s="57"/>
      <c r="D262" s="57" t="s">
        <v>82</v>
      </c>
      <c r="E262" s="57" t="s">
        <v>29</v>
      </c>
      <c r="F262" s="57"/>
      <c r="G262" s="57">
        <f>F251</f>
        <v>25</v>
      </c>
      <c r="H262" s="57" t="s">
        <v>98</v>
      </c>
      <c r="I262" s="57">
        <v>50000</v>
      </c>
      <c r="J262" s="57">
        <f>G262*I262</f>
        <v>1250000</v>
      </c>
      <c r="K262" s="57"/>
      <c r="L262" s="57">
        <f>K251</f>
        <v>25</v>
      </c>
      <c r="M262" s="57" t="s">
        <v>98</v>
      </c>
      <c r="N262" s="57">
        <v>50000</v>
      </c>
      <c r="O262" s="57">
        <f>L262*N262</f>
        <v>1250000</v>
      </c>
      <c r="P262" s="57"/>
      <c r="Q262" s="57">
        <f>P251</f>
        <v>50</v>
      </c>
      <c r="R262" s="57" t="s">
        <v>98</v>
      </c>
      <c r="S262" s="57">
        <v>50000</v>
      </c>
      <c r="T262" s="57">
        <f>Q262*S262</f>
        <v>2500000</v>
      </c>
      <c r="U262" s="57"/>
      <c r="V262" s="57">
        <f>U251</f>
        <v>50</v>
      </c>
      <c r="W262" s="57" t="s">
        <v>98</v>
      </c>
      <c r="X262" s="57">
        <v>50000</v>
      </c>
      <c r="Y262" s="57">
        <f>V262*X262</f>
        <v>2500000</v>
      </c>
      <c r="Z262" s="57"/>
      <c r="AA262" s="57">
        <f>Z251</f>
        <v>50</v>
      </c>
      <c r="AB262" s="57" t="s">
        <v>98</v>
      </c>
      <c r="AC262" s="57">
        <v>50000</v>
      </c>
      <c r="AD262" s="57">
        <f>AA262*AC262</f>
        <v>2500000</v>
      </c>
      <c r="AE262" s="57"/>
      <c r="AF262" s="57">
        <f>AE251</f>
        <v>50</v>
      </c>
      <c r="AG262" s="57" t="s">
        <v>98</v>
      </c>
      <c r="AH262" s="57">
        <v>50000</v>
      </c>
      <c r="AI262" s="57">
        <f>AF262*AH262</f>
        <v>2500000</v>
      </c>
      <c r="AJ262" s="57"/>
      <c r="AK262" s="57">
        <f>AJ251</f>
        <v>50</v>
      </c>
      <c r="AL262" s="57" t="s">
        <v>98</v>
      </c>
      <c r="AM262" s="57">
        <v>50000</v>
      </c>
      <c r="AN262" s="57">
        <f>AK262*AM262</f>
        <v>2500000</v>
      </c>
      <c r="AO262" s="57"/>
      <c r="AP262" s="57">
        <f>AO251</f>
        <v>50</v>
      </c>
      <c r="AQ262" s="57" t="s">
        <v>98</v>
      </c>
      <c r="AR262" s="57">
        <v>50000</v>
      </c>
      <c r="AS262" s="57">
        <f>AP262*AR262</f>
        <v>2500000</v>
      </c>
      <c r="AT262" s="57"/>
      <c r="AU262" s="57">
        <f>AT251</f>
        <v>50</v>
      </c>
      <c r="AV262" s="57" t="s">
        <v>98</v>
      </c>
      <c r="AW262" s="57">
        <v>50000</v>
      </c>
      <c r="AX262" s="57">
        <f>AU262*AW262</f>
        <v>2500000</v>
      </c>
      <c r="AY262" s="57"/>
      <c r="AZ262" s="57">
        <f>AY251</f>
        <v>50</v>
      </c>
      <c r="BA262" s="57" t="s">
        <v>98</v>
      </c>
      <c r="BB262" s="57">
        <v>50000</v>
      </c>
      <c r="BC262" s="57">
        <f>AZ262*BB262</f>
        <v>2500000</v>
      </c>
      <c r="BD262" s="57"/>
      <c r="BE262" s="57">
        <f>BD251</f>
        <v>25</v>
      </c>
      <c r="BF262" s="57" t="s">
        <v>98</v>
      </c>
      <c r="BG262" s="57">
        <v>50000</v>
      </c>
      <c r="BH262" s="57">
        <f>BE262*BG262</f>
        <v>1250000</v>
      </c>
      <c r="BI262" s="57"/>
      <c r="BJ262" s="57">
        <f>BI251</f>
        <v>25</v>
      </c>
      <c r="BK262" s="57" t="s">
        <v>98</v>
      </c>
      <c r="BL262" s="57">
        <v>50000</v>
      </c>
      <c r="BM262" s="57">
        <f>BJ262*BL262</f>
        <v>1250000</v>
      </c>
      <c r="BO262" s="67"/>
      <c r="BP262" s="67"/>
    </row>
    <row r="263" spans="1:84" ht="15" customHeight="1" x14ac:dyDescent="0.3">
      <c r="A263" s="57"/>
      <c r="B263" s="57"/>
      <c r="C263" s="57"/>
      <c r="D263" s="57" t="s">
        <v>82</v>
      </c>
      <c r="E263" s="57" t="s">
        <v>30</v>
      </c>
      <c r="F263" s="57"/>
      <c r="G263" s="57">
        <f>F251</f>
        <v>25</v>
      </c>
      <c r="H263" s="57" t="s">
        <v>95</v>
      </c>
      <c r="I263" s="57">
        <v>100000</v>
      </c>
      <c r="J263" s="57">
        <f>G263*I263</f>
        <v>2500000</v>
      </c>
      <c r="K263" s="57"/>
      <c r="L263" s="57">
        <f>K251</f>
        <v>25</v>
      </c>
      <c r="M263" s="57" t="s">
        <v>95</v>
      </c>
      <c r="N263" s="57">
        <v>100000</v>
      </c>
      <c r="O263" s="57">
        <f>L263*N263</f>
        <v>2500000</v>
      </c>
      <c r="P263" s="57"/>
      <c r="Q263" s="57">
        <f>P251</f>
        <v>50</v>
      </c>
      <c r="R263" s="57" t="s">
        <v>95</v>
      </c>
      <c r="S263" s="57">
        <v>100000</v>
      </c>
      <c r="T263" s="57">
        <f>Q263*S263</f>
        <v>5000000</v>
      </c>
      <c r="U263" s="57"/>
      <c r="V263" s="57">
        <f>U251</f>
        <v>50</v>
      </c>
      <c r="W263" s="57" t="s">
        <v>95</v>
      </c>
      <c r="X263" s="57">
        <v>100000</v>
      </c>
      <c r="Y263" s="57">
        <f>V263*X263</f>
        <v>5000000</v>
      </c>
      <c r="Z263" s="57"/>
      <c r="AA263" s="57">
        <f>Z251</f>
        <v>50</v>
      </c>
      <c r="AB263" s="57" t="s">
        <v>95</v>
      </c>
      <c r="AC263" s="57">
        <v>100000</v>
      </c>
      <c r="AD263" s="57">
        <f>AA263*AC263</f>
        <v>5000000</v>
      </c>
      <c r="AE263" s="57"/>
      <c r="AF263" s="57">
        <f>AE251</f>
        <v>50</v>
      </c>
      <c r="AG263" s="57" t="s">
        <v>95</v>
      </c>
      <c r="AH263" s="57">
        <v>100000</v>
      </c>
      <c r="AI263" s="57">
        <f>AF263*AH263</f>
        <v>5000000</v>
      </c>
      <c r="AJ263" s="57"/>
      <c r="AK263" s="57">
        <f>AJ251</f>
        <v>50</v>
      </c>
      <c r="AL263" s="57" t="s">
        <v>95</v>
      </c>
      <c r="AM263" s="57">
        <v>100000</v>
      </c>
      <c r="AN263" s="57">
        <f>AK263*AM263</f>
        <v>5000000</v>
      </c>
      <c r="AO263" s="57"/>
      <c r="AP263" s="57">
        <f>AO251</f>
        <v>50</v>
      </c>
      <c r="AQ263" s="57" t="s">
        <v>95</v>
      </c>
      <c r="AR263" s="57">
        <v>100000</v>
      </c>
      <c r="AS263" s="57">
        <f>AP263*AR263</f>
        <v>5000000</v>
      </c>
      <c r="AT263" s="57"/>
      <c r="AU263" s="57">
        <f>AT251</f>
        <v>50</v>
      </c>
      <c r="AV263" s="57" t="s">
        <v>95</v>
      </c>
      <c r="AW263" s="57">
        <v>100000</v>
      </c>
      <c r="AX263" s="57">
        <f>AU263*AW263</f>
        <v>5000000</v>
      </c>
      <c r="AY263" s="57"/>
      <c r="AZ263" s="57">
        <f>AY251</f>
        <v>50</v>
      </c>
      <c r="BA263" s="57" t="s">
        <v>95</v>
      </c>
      <c r="BB263" s="57">
        <v>100000</v>
      </c>
      <c r="BC263" s="57">
        <f>AZ263*BB263</f>
        <v>5000000</v>
      </c>
      <c r="BD263" s="57"/>
      <c r="BE263" s="57">
        <f>BD251</f>
        <v>25</v>
      </c>
      <c r="BF263" s="57" t="s">
        <v>95</v>
      </c>
      <c r="BG263" s="57">
        <v>100000</v>
      </c>
      <c r="BH263" s="57">
        <f>BE263*BG263</f>
        <v>2500000</v>
      </c>
      <c r="BI263" s="57"/>
      <c r="BJ263" s="57">
        <f>BI251</f>
        <v>25</v>
      </c>
      <c r="BK263" s="57" t="s">
        <v>95</v>
      </c>
      <c r="BL263" s="57">
        <v>100000</v>
      </c>
      <c r="BM263" s="57">
        <f>BJ263*BL263</f>
        <v>2500000</v>
      </c>
      <c r="BO263" s="67"/>
      <c r="BP263" s="67"/>
    </row>
    <row r="264" spans="1:84" ht="15" customHeight="1" x14ac:dyDescent="0.3">
      <c r="A264" s="57"/>
      <c r="B264" s="57"/>
      <c r="C264" s="57"/>
      <c r="D264" s="57" t="s">
        <v>82</v>
      </c>
      <c r="E264" s="57" t="s">
        <v>31</v>
      </c>
      <c r="F264" s="57"/>
      <c r="G264" s="57">
        <f>G251</f>
        <v>1</v>
      </c>
      <c r="H264" s="57" t="s">
        <v>94</v>
      </c>
      <c r="I264" s="57">
        <v>1000000</v>
      </c>
      <c r="J264" s="57">
        <f>G264*I264</f>
        <v>1000000</v>
      </c>
      <c r="K264" s="57"/>
      <c r="L264" s="57">
        <f>L251</f>
        <v>1</v>
      </c>
      <c r="M264" s="57" t="s">
        <v>94</v>
      </c>
      <c r="N264" s="57">
        <v>1000000</v>
      </c>
      <c r="O264" s="57">
        <f>L264*N264</f>
        <v>1000000</v>
      </c>
      <c r="P264" s="57"/>
      <c r="Q264" s="57">
        <f>Q251</f>
        <v>2</v>
      </c>
      <c r="R264" s="57" t="s">
        <v>94</v>
      </c>
      <c r="S264" s="57">
        <v>1000000</v>
      </c>
      <c r="T264" s="57">
        <f>Q264*S264</f>
        <v>2000000</v>
      </c>
      <c r="U264" s="57"/>
      <c r="V264" s="57">
        <f>V251</f>
        <v>2</v>
      </c>
      <c r="W264" s="57" t="s">
        <v>94</v>
      </c>
      <c r="X264" s="57">
        <v>1000000</v>
      </c>
      <c r="Y264" s="57">
        <f>V264*X264</f>
        <v>2000000</v>
      </c>
      <c r="Z264" s="57"/>
      <c r="AA264" s="57">
        <f>AA251</f>
        <v>2</v>
      </c>
      <c r="AB264" s="57" t="s">
        <v>94</v>
      </c>
      <c r="AC264" s="57">
        <v>1000000</v>
      </c>
      <c r="AD264" s="57">
        <f>AA264*AC264</f>
        <v>2000000</v>
      </c>
      <c r="AE264" s="57"/>
      <c r="AF264" s="57">
        <f>AF251</f>
        <v>2</v>
      </c>
      <c r="AG264" s="57" t="s">
        <v>94</v>
      </c>
      <c r="AH264" s="57">
        <v>1000000</v>
      </c>
      <c r="AI264" s="57">
        <f>AF264*AH264</f>
        <v>2000000</v>
      </c>
      <c r="AJ264" s="57"/>
      <c r="AK264" s="57">
        <f>AK251</f>
        <v>2</v>
      </c>
      <c r="AL264" s="57" t="s">
        <v>94</v>
      </c>
      <c r="AM264" s="57">
        <v>1000000</v>
      </c>
      <c r="AN264" s="57">
        <f>AK264*AM264</f>
        <v>2000000</v>
      </c>
      <c r="AO264" s="57"/>
      <c r="AP264" s="57">
        <f>AP251</f>
        <v>2</v>
      </c>
      <c r="AQ264" s="57" t="s">
        <v>94</v>
      </c>
      <c r="AR264" s="57">
        <v>1000000</v>
      </c>
      <c r="AS264" s="57">
        <f>AP264*AR264</f>
        <v>2000000</v>
      </c>
      <c r="AT264" s="57"/>
      <c r="AU264" s="57">
        <f>AU251</f>
        <v>2</v>
      </c>
      <c r="AV264" s="57" t="s">
        <v>94</v>
      </c>
      <c r="AW264" s="57">
        <v>1000000</v>
      </c>
      <c r="AX264" s="57">
        <f>AU264*AW264</f>
        <v>2000000</v>
      </c>
      <c r="AY264" s="57"/>
      <c r="AZ264" s="57">
        <f>AZ251</f>
        <v>2</v>
      </c>
      <c r="BA264" s="57" t="s">
        <v>94</v>
      </c>
      <c r="BB264" s="57">
        <v>1000000</v>
      </c>
      <c r="BC264" s="57">
        <f>AZ264*BB264</f>
        <v>2000000</v>
      </c>
      <c r="BD264" s="57"/>
      <c r="BE264" s="57">
        <f>BE251</f>
        <v>1</v>
      </c>
      <c r="BF264" s="57" t="s">
        <v>94</v>
      </c>
      <c r="BG264" s="57">
        <v>1000000</v>
      </c>
      <c r="BH264" s="57">
        <f>BE264*BG264</f>
        <v>1000000</v>
      </c>
      <c r="BI264" s="57"/>
      <c r="BJ264" s="57">
        <f>BJ251</f>
        <v>1</v>
      </c>
      <c r="BK264" s="57" t="s">
        <v>94</v>
      </c>
      <c r="BL264" s="57">
        <v>1000000</v>
      </c>
      <c r="BM264" s="57">
        <f>BJ264*BL264</f>
        <v>1000000</v>
      </c>
      <c r="BO264" s="67"/>
      <c r="BP264" s="67"/>
    </row>
    <row r="265" spans="1:84" s="47" customFormat="1" ht="15" customHeight="1" x14ac:dyDescent="0.3">
      <c r="A265" s="56"/>
      <c r="B265" s="56"/>
      <c r="C265" s="56"/>
      <c r="D265" s="56"/>
      <c r="E265" s="56" t="s">
        <v>50</v>
      </c>
      <c r="F265" s="56">
        <f>G265*25</f>
        <v>0</v>
      </c>
      <c r="G265" s="56"/>
      <c r="H265" s="56" t="s">
        <v>91</v>
      </c>
      <c r="I265" s="56"/>
      <c r="J265" s="56">
        <f>J266+J273</f>
        <v>0</v>
      </c>
      <c r="K265" s="56">
        <f>L265*25</f>
        <v>25</v>
      </c>
      <c r="L265" s="56">
        <v>1</v>
      </c>
      <c r="M265" s="56" t="s">
        <v>91</v>
      </c>
      <c r="N265" s="56"/>
      <c r="O265" s="56">
        <f>O266+O273</f>
        <v>46035000</v>
      </c>
      <c r="P265" s="56">
        <f>Q265*25</f>
        <v>0</v>
      </c>
      <c r="Q265" s="56"/>
      <c r="R265" s="56" t="s">
        <v>91</v>
      </c>
      <c r="S265" s="56"/>
      <c r="T265" s="56">
        <f>T266+T273</f>
        <v>0</v>
      </c>
      <c r="U265" s="56">
        <f>V265*25</f>
        <v>0</v>
      </c>
      <c r="V265" s="56"/>
      <c r="W265" s="56" t="s">
        <v>91</v>
      </c>
      <c r="X265" s="56"/>
      <c r="Y265" s="56">
        <f>Y266+Y273</f>
        <v>0</v>
      </c>
      <c r="Z265" s="56">
        <f>AA265*25</f>
        <v>25</v>
      </c>
      <c r="AA265" s="56">
        <v>1</v>
      </c>
      <c r="AB265" s="56" t="s">
        <v>91</v>
      </c>
      <c r="AC265" s="56"/>
      <c r="AD265" s="56">
        <f>AD266+AD273</f>
        <v>46035000</v>
      </c>
      <c r="AE265" s="56">
        <f>AF265*25</f>
        <v>0</v>
      </c>
      <c r="AF265" s="56"/>
      <c r="AG265" s="56" t="s">
        <v>91</v>
      </c>
      <c r="AH265" s="56"/>
      <c r="AI265" s="56">
        <f>AI266+AI273</f>
        <v>0</v>
      </c>
      <c r="AJ265" s="56">
        <f>AK265*25</f>
        <v>0</v>
      </c>
      <c r="AK265" s="56"/>
      <c r="AL265" s="56" t="s">
        <v>91</v>
      </c>
      <c r="AM265" s="56"/>
      <c r="AN265" s="56">
        <f>AN266+AN273</f>
        <v>0</v>
      </c>
      <c r="AO265" s="56">
        <f>AP265*25</f>
        <v>25</v>
      </c>
      <c r="AP265" s="56">
        <v>1</v>
      </c>
      <c r="AQ265" s="56" t="s">
        <v>91</v>
      </c>
      <c r="AR265" s="56"/>
      <c r="AS265" s="56">
        <f>AS266+AS273</f>
        <v>46035000</v>
      </c>
      <c r="AT265" s="56">
        <f>AU265*25</f>
        <v>0</v>
      </c>
      <c r="AU265" s="56"/>
      <c r="AV265" s="56" t="s">
        <v>91</v>
      </c>
      <c r="AW265" s="56"/>
      <c r="AX265" s="56">
        <f>AX266+AX273</f>
        <v>0</v>
      </c>
      <c r="AY265" s="56">
        <f>AZ265*25</f>
        <v>0</v>
      </c>
      <c r="AZ265" s="56"/>
      <c r="BA265" s="56" t="s">
        <v>91</v>
      </c>
      <c r="BB265" s="56"/>
      <c r="BC265" s="56">
        <f>BC266+BC273</f>
        <v>0</v>
      </c>
      <c r="BD265" s="56">
        <f>BE265*25</f>
        <v>25</v>
      </c>
      <c r="BE265" s="56">
        <v>1</v>
      </c>
      <c r="BF265" s="56" t="s">
        <v>91</v>
      </c>
      <c r="BG265" s="56"/>
      <c r="BH265" s="56">
        <f>BH266+BH273</f>
        <v>46035000</v>
      </c>
      <c r="BI265" s="56">
        <f>BJ265*25</f>
        <v>0</v>
      </c>
      <c r="BJ265" s="56"/>
      <c r="BK265" s="56" t="s">
        <v>91</v>
      </c>
      <c r="BL265" s="56"/>
      <c r="BM265" s="56">
        <f>BM266+BM273</f>
        <v>0</v>
      </c>
      <c r="BN265" s="51"/>
      <c r="BO265" s="66"/>
      <c r="BP265" s="66"/>
      <c r="BQ265" s="50">
        <f>+F265+K265+P265+U265+Z265+AE265+AJ265+AO265+AT265+AY265+BD265+BI265</f>
        <v>100</v>
      </c>
      <c r="BR265" s="50">
        <f>+G265+L265+Q265+V265+AA265+AF265+AK265+AP265+AU265+AZ265+BE265+BJ265</f>
        <v>4</v>
      </c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</row>
    <row r="266" spans="1:84" s="48" customFormat="1" ht="15" customHeight="1" x14ac:dyDescent="0.3">
      <c r="A266" s="58"/>
      <c r="B266" s="58"/>
      <c r="C266" s="58"/>
      <c r="D266" s="58"/>
      <c r="E266" s="57" t="s">
        <v>19</v>
      </c>
      <c r="F266" s="57"/>
      <c r="G266" s="57">
        <v>0</v>
      </c>
      <c r="H266" s="57" t="s">
        <v>82</v>
      </c>
      <c r="I266" s="57">
        <v>0</v>
      </c>
      <c r="J266" s="57">
        <f>SUM(J267:J272)</f>
        <v>0</v>
      </c>
      <c r="K266" s="57"/>
      <c r="L266" s="57">
        <v>0</v>
      </c>
      <c r="M266" s="57" t="s">
        <v>82</v>
      </c>
      <c r="N266" s="57">
        <v>0</v>
      </c>
      <c r="O266" s="57">
        <f>SUM(O267:O272)</f>
        <v>34850000</v>
      </c>
      <c r="P266" s="57"/>
      <c r="Q266" s="57">
        <v>0</v>
      </c>
      <c r="R266" s="57" t="s">
        <v>82</v>
      </c>
      <c r="S266" s="57">
        <v>0</v>
      </c>
      <c r="T266" s="57">
        <f>SUM(T267:T272)</f>
        <v>0</v>
      </c>
      <c r="U266" s="57"/>
      <c r="V266" s="57">
        <v>0</v>
      </c>
      <c r="W266" s="57" t="s">
        <v>82</v>
      </c>
      <c r="X266" s="57">
        <v>0</v>
      </c>
      <c r="Y266" s="57">
        <f>SUM(Y267:Y272)</f>
        <v>0</v>
      </c>
      <c r="Z266" s="57"/>
      <c r="AA266" s="57">
        <v>0</v>
      </c>
      <c r="AB266" s="57" t="s">
        <v>82</v>
      </c>
      <c r="AC266" s="57">
        <v>0</v>
      </c>
      <c r="AD266" s="57">
        <f>SUM(AD267:AD272)</f>
        <v>34850000</v>
      </c>
      <c r="AE266" s="57"/>
      <c r="AF266" s="57">
        <v>0</v>
      </c>
      <c r="AG266" s="57" t="s">
        <v>82</v>
      </c>
      <c r="AH266" s="57">
        <v>0</v>
      </c>
      <c r="AI266" s="57">
        <f>SUM(AI267:AI272)</f>
        <v>0</v>
      </c>
      <c r="AJ266" s="57"/>
      <c r="AK266" s="57">
        <v>0</v>
      </c>
      <c r="AL266" s="57" t="s">
        <v>82</v>
      </c>
      <c r="AM266" s="57">
        <v>0</v>
      </c>
      <c r="AN266" s="57">
        <f>SUM(AN267:AN272)</f>
        <v>0</v>
      </c>
      <c r="AO266" s="57"/>
      <c r="AP266" s="57">
        <v>0</v>
      </c>
      <c r="AQ266" s="57" t="s">
        <v>82</v>
      </c>
      <c r="AR266" s="57">
        <v>0</v>
      </c>
      <c r="AS266" s="57">
        <f>SUM(AS267:AS272)</f>
        <v>34850000</v>
      </c>
      <c r="AT266" s="57"/>
      <c r="AU266" s="57">
        <v>0</v>
      </c>
      <c r="AV266" s="57" t="s">
        <v>82</v>
      </c>
      <c r="AW266" s="57">
        <v>0</v>
      </c>
      <c r="AX266" s="57">
        <f>SUM(AX267:AX272)</f>
        <v>0</v>
      </c>
      <c r="AY266" s="57"/>
      <c r="AZ266" s="57">
        <v>0</v>
      </c>
      <c r="BA266" s="57" t="s">
        <v>82</v>
      </c>
      <c r="BB266" s="57">
        <v>0</v>
      </c>
      <c r="BC266" s="57">
        <f>SUM(BC267:BC272)</f>
        <v>0</v>
      </c>
      <c r="BD266" s="57"/>
      <c r="BE266" s="57">
        <v>0</v>
      </c>
      <c r="BF266" s="57" t="s">
        <v>82</v>
      </c>
      <c r="BG266" s="57">
        <v>0</v>
      </c>
      <c r="BH266" s="57">
        <f>SUM(BH267:BH272)</f>
        <v>34850000</v>
      </c>
      <c r="BI266" s="57"/>
      <c r="BJ266" s="57">
        <v>0</v>
      </c>
      <c r="BK266" s="57" t="s">
        <v>82</v>
      </c>
      <c r="BL266" s="57">
        <v>0</v>
      </c>
      <c r="BM266" s="57">
        <f>SUM(BM267:BM272)</f>
        <v>0</v>
      </c>
      <c r="BN266" s="51"/>
      <c r="BO266" s="67"/>
      <c r="BP266" s="67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</row>
    <row r="267" spans="1:84" s="48" customFormat="1" ht="15" customHeight="1" x14ac:dyDescent="0.3">
      <c r="A267" s="58"/>
      <c r="B267" s="58"/>
      <c r="C267" s="58"/>
      <c r="D267" s="58"/>
      <c r="E267" s="57" t="s">
        <v>20</v>
      </c>
      <c r="F267" s="57"/>
      <c r="G267" s="57">
        <f>12*G265</f>
        <v>0</v>
      </c>
      <c r="H267" s="57" t="s">
        <v>93</v>
      </c>
      <c r="I267" s="57">
        <v>150000</v>
      </c>
      <c r="J267" s="57">
        <f t="shared" ref="J267:J272" si="228">G267*I267</f>
        <v>0</v>
      </c>
      <c r="K267" s="57"/>
      <c r="L267" s="57">
        <f>12*L265</f>
        <v>12</v>
      </c>
      <c r="M267" s="57" t="s">
        <v>93</v>
      </c>
      <c r="N267" s="57">
        <v>150000</v>
      </c>
      <c r="O267" s="57">
        <f t="shared" ref="O267:O272" si="229">L267*N267</f>
        <v>1800000</v>
      </c>
      <c r="P267" s="57"/>
      <c r="Q267" s="57">
        <f>12*Q265</f>
        <v>0</v>
      </c>
      <c r="R267" s="57" t="s">
        <v>93</v>
      </c>
      <c r="S267" s="57">
        <v>150000</v>
      </c>
      <c r="T267" s="57">
        <f t="shared" ref="T267:T272" si="230">Q267*S267</f>
        <v>0</v>
      </c>
      <c r="U267" s="57"/>
      <c r="V267" s="57">
        <f>12*V265</f>
        <v>0</v>
      </c>
      <c r="W267" s="57" t="s">
        <v>93</v>
      </c>
      <c r="X267" s="57">
        <v>150000</v>
      </c>
      <c r="Y267" s="57">
        <f t="shared" ref="Y267:Y272" si="231">V267*X267</f>
        <v>0</v>
      </c>
      <c r="Z267" s="57"/>
      <c r="AA267" s="57">
        <f>12*AA265</f>
        <v>12</v>
      </c>
      <c r="AB267" s="57" t="s">
        <v>93</v>
      </c>
      <c r="AC267" s="57">
        <v>150000</v>
      </c>
      <c r="AD267" s="57">
        <f t="shared" ref="AD267:AD272" si="232">AA267*AC267</f>
        <v>1800000</v>
      </c>
      <c r="AE267" s="57"/>
      <c r="AF267" s="57">
        <f>12*AF265</f>
        <v>0</v>
      </c>
      <c r="AG267" s="57" t="s">
        <v>93</v>
      </c>
      <c r="AH267" s="57">
        <v>150000</v>
      </c>
      <c r="AI267" s="57">
        <f t="shared" ref="AI267:AI272" si="233">AF267*AH267</f>
        <v>0</v>
      </c>
      <c r="AJ267" s="57"/>
      <c r="AK267" s="57">
        <f>12*AK265</f>
        <v>0</v>
      </c>
      <c r="AL267" s="57" t="s">
        <v>93</v>
      </c>
      <c r="AM267" s="57">
        <v>150000</v>
      </c>
      <c r="AN267" s="57">
        <f t="shared" ref="AN267:AN272" si="234">AK267*AM267</f>
        <v>0</v>
      </c>
      <c r="AO267" s="57"/>
      <c r="AP267" s="57">
        <f>12*AP265</f>
        <v>12</v>
      </c>
      <c r="AQ267" s="57" t="s">
        <v>93</v>
      </c>
      <c r="AR267" s="57">
        <v>150000</v>
      </c>
      <c r="AS267" s="57">
        <f t="shared" ref="AS267:AS272" si="235">AP267*AR267</f>
        <v>1800000</v>
      </c>
      <c r="AT267" s="57"/>
      <c r="AU267" s="57">
        <f>12*AU265</f>
        <v>0</v>
      </c>
      <c r="AV267" s="57" t="s">
        <v>93</v>
      </c>
      <c r="AW267" s="57">
        <v>150000</v>
      </c>
      <c r="AX267" s="57">
        <f t="shared" ref="AX267:AX272" si="236">AU267*AW267</f>
        <v>0</v>
      </c>
      <c r="AY267" s="57"/>
      <c r="AZ267" s="57">
        <f>12*AZ265</f>
        <v>0</v>
      </c>
      <c r="BA267" s="57" t="s">
        <v>93</v>
      </c>
      <c r="BB267" s="57">
        <v>150000</v>
      </c>
      <c r="BC267" s="57">
        <f t="shared" ref="BC267:BC272" si="237">AZ267*BB267</f>
        <v>0</v>
      </c>
      <c r="BD267" s="57"/>
      <c r="BE267" s="57">
        <f>12*BE265</f>
        <v>12</v>
      </c>
      <c r="BF267" s="57" t="s">
        <v>93</v>
      </c>
      <c r="BG267" s="57">
        <v>150000</v>
      </c>
      <c r="BH267" s="57">
        <f t="shared" ref="BH267:BH272" si="238">BE267*BG267</f>
        <v>1800000</v>
      </c>
      <c r="BI267" s="57"/>
      <c r="BJ267" s="57">
        <f>12*BJ265</f>
        <v>0</v>
      </c>
      <c r="BK267" s="57" t="s">
        <v>93</v>
      </c>
      <c r="BL267" s="57">
        <v>150000</v>
      </c>
      <c r="BM267" s="57">
        <f t="shared" ref="BM267:BM272" si="239">BJ267*BL267</f>
        <v>0</v>
      </c>
      <c r="BN267" s="51"/>
      <c r="BO267" s="67"/>
      <c r="BP267" s="67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</row>
    <row r="268" spans="1:84" s="48" customFormat="1" ht="15" customHeight="1" x14ac:dyDescent="0.3">
      <c r="A268" s="58"/>
      <c r="B268" s="58"/>
      <c r="C268" s="58"/>
      <c r="D268" s="58"/>
      <c r="E268" s="57" t="s">
        <v>21</v>
      </c>
      <c r="F268" s="57"/>
      <c r="G268" s="57">
        <f>11*2*G265</f>
        <v>0</v>
      </c>
      <c r="H268" s="57" t="s">
        <v>93</v>
      </c>
      <c r="I268" s="57">
        <v>150000</v>
      </c>
      <c r="J268" s="57">
        <f t="shared" si="228"/>
        <v>0</v>
      </c>
      <c r="K268" s="57"/>
      <c r="L268" s="57">
        <f>11*2*L265</f>
        <v>22</v>
      </c>
      <c r="M268" s="57" t="s">
        <v>93</v>
      </c>
      <c r="N268" s="57">
        <v>150000</v>
      </c>
      <c r="O268" s="57">
        <f t="shared" si="229"/>
        <v>3300000</v>
      </c>
      <c r="P268" s="57"/>
      <c r="Q268" s="57">
        <f>11*2*Q265</f>
        <v>0</v>
      </c>
      <c r="R268" s="57" t="s">
        <v>93</v>
      </c>
      <c r="S268" s="57">
        <v>150000</v>
      </c>
      <c r="T268" s="57">
        <f t="shared" si="230"/>
        <v>0</v>
      </c>
      <c r="U268" s="57"/>
      <c r="V268" s="57">
        <f>11*2*V265</f>
        <v>0</v>
      </c>
      <c r="W268" s="57" t="s">
        <v>93</v>
      </c>
      <c r="X268" s="57">
        <v>150000</v>
      </c>
      <c r="Y268" s="57">
        <f t="shared" si="231"/>
        <v>0</v>
      </c>
      <c r="Z268" s="57"/>
      <c r="AA268" s="57">
        <f>11*2*AA265</f>
        <v>22</v>
      </c>
      <c r="AB268" s="57" t="s">
        <v>93</v>
      </c>
      <c r="AC268" s="57">
        <v>150000</v>
      </c>
      <c r="AD268" s="57">
        <f t="shared" si="232"/>
        <v>3300000</v>
      </c>
      <c r="AE268" s="57"/>
      <c r="AF268" s="57">
        <f>11*2*AF265</f>
        <v>0</v>
      </c>
      <c r="AG268" s="57" t="s">
        <v>93</v>
      </c>
      <c r="AH268" s="57">
        <v>150000</v>
      </c>
      <c r="AI268" s="57">
        <f t="shared" si="233"/>
        <v>0</v>
      </c>
      <c r="AJ268" s="57"/>
      <c r="AK268" s="57">
        <f>11*2*AK265</f>
        <v>0</v>
      </c>
      <c r="AL268" s="57" t="s">
        <v>93</v>
      </c>
      <c r="AM268" s="57">
        <v>150000</v>
      </c>
      <c r="AN268" s="57">
        <f t="shared" si="234"/>
        <v>0</v>
      </c>
      <c r="AO268" s="57"/>
      <c r="AP268" s="57">
        <f>11*2*AP265</f>
        <v>22</v>
      </c>
      <c r="AQ268" s="57" t="s">
        <v>93</v>
      </c>
      <c r="AR268" s="57">
        <v>150000</v>
      </c>
      <c r="AS268" s="57">
        <f t="shared" si="235"/>
        <v>3300000</v>
      </c>
      <c r="AT268" s="57"/>
      <c r="AU268" s="57">
        <f>11*2*AU265</f>
        <v>0</v>
      </c>
      <c r="AV268" s="57" t="s">
        <v>93</v>
      </c>
      <c r="AW268" s="57">
        <v>150000</v>
      </c>
      <c r="AX268" s="57">
        <f t="shared" si="236"/>
        <v>0</v>
      </c>
      <c r="AY268" s="57"/>
      <c r="AZ268" s="57">
        <f>11*2*AZ265</f>
        <v>0</v>
      </c>
      <c r="BA268" s="57" t="s">
        <v>93</v>
      </c>
      <c r="BB268" s="57">
        <v>150000</v>
      </c>
      <c r="BC268" s="57">
        <f t="shared" si="237"/>
        <v>0</v>
      </c>
      <c r="BD268" s="57"/>
      <c r="BE268" s="57">
        <f>11*2*BE265</f>
        <v>22</v>
      </c>
      <c r="BF268" s="57" t="s">
        <v>93</v>
      </c>
      <c r="BG268" s="57">
        <v>150000</v>
      </c>
      <c r="BH268" s="57">
        <f t="shared" si="238"/>
        <v>3300000</v>
      </c>
      <c r="BI268" s="57"/>
      <c r="BJ268" s="57">
        <f>11*2*BJ265</f>
        <v>0</v>
      </c>
      <c r="BK268" s="57" t="s">
        <v>93</v>
      </c>
      <c r="BL268" s="57">
        <v>150000</v>
      </c>
      <c r="BM268" s="57">
        <f t="shared" si="239"/>
        <v>0</v>
      </c>
      <c r="BN268" s="51"/>
      <c r="BO268" s="67"/>
      <c r="BP268" s="67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</row>
    <row r="269" spans="1:84" s="48" customFormat="1" ht="15" customHeight="1" x14ac:dyDescent="0.3">
      <c r="A269" s="58"/>
      <c r="B269" s="58"/>
      <c r="C269" s="58"/>
      <c r="D269" s="58"/>
      <c r="E269" s="57" t="s">
        <v>22</v>
      </c>
      <c r="F269" s="57"/>
      <c r="G269" s="57">
        <f>G265</f>
        <v>0</v>
      </c>
      <c r="H269" s="57" t="s">
        <v>94</v>
      </c>
      <c r="I269" s="57">
        <v>0</v>
      </c>
      <c r="J269" s="57">
        <f t="shared" si="228"/>
        <v>0</v>
      </c>
      <c r="K269" s="57"/>
      <c r="L269" s="57">
        <f>L265</f>
        <v>1</v>
      </c>
      <c r="M269" s="57" t="s">
        <v>94</v>
      </c>
      <c r="N269" s="57">
        <v>0</v>
      </c>
      <c r="O269" s="57">
        <f t="shared" si="229"/>
        <v>0</v>
      </c>
      <c r="P269" s="57"/>
      <c r="Q269" s="57">
        <f>Q265</f>
        <v>0</v>
      </c>
      <c r="R269" s="57" t="s">
        <v>94</v>
      </c>
      <c r="S269" s="57">
        <v>0</v>
      </c>
      <c r="T269" s="57">
        <f t="shared" si="230"/>
        <v>0</v>
      </c>
      <c r="U269" s="57"/>
      <c r="V269" s="57">
        <f>V265</f>
        <v>0</v>
      </c>
      <c r="W269" s="57" t="s">
        <v>94</v>
      </c>
      <c r="X269" s="57">
        <v>0</v>
      </c>
      <c r="Y269" s="57">
        <f t="shared" si="231"/>
        <v>0</v>
      </c>
      <c r="Z269" s="57"/>
      <c r="AA269" s="57">
        <f>AA265</f>
        <v>1</v>
      </c>
      <c r="AB269" s="57" t="s">
        <v>94</v>
      </c>
      <c r="AC269" s="57">
        <v>0</v>
      </c>
      <c r="AD269" s="57">
        <f t="shared" si="232"/>
        <v>0</v>
      </c>
      <c r="AE269" s="57"/>
      <c r="AF269" s="57">
        <f>AF265</f>
        <v>0</v>
      </c>
      <c r="AG269" s="57" t="s">
        <v>94</v>
      </c>
      <c r="AH269" s="57">
        <v>0</v>
      </c>
      <c r="AI269" s="57">
        <f t="shared" si="233"/>
        <v>0</v>
      </c>
      <c r="AJ269" s="57"/>
      <c r="AK269" s="57">
        <f>AK265</f>
        <v>0</v>
      </c>
      <c r="AL269" s="57" t="s">
        <v>94</v>
      </c>
      <c r="AM269" s="57">
        <v>0</v>
      </c>
      <c r="AN269" s="57">
        <f t="shared" si="234"/>
        <v>0</v>
      </c>
      <c r="AO269" s="57"/>
      <c r="AP269" s="57">
        <f>AP265</f>
        <v>1</v>
      </c>
      <c r="AQ269" s="57" t="s">
        <v>94</v>
      </c>
      <c r="AR269" s="57">
        <v>0</v>
      </c>
      <c r="AS269" s="57">
        <f t="shared" si="235"/>
        <v>0</v>
      </c>
      <c r="AT269" s="57"/>
      <c r="AU269" s="57">
        <f>AU265</f>
        <v>0</v>
      </c>
      <c r="AV269" s="57" t="s">
        <v>94</v>
      </c>
      <c r="AW269" s="57">
        <v>0</v>
      </c>
      <c r="AX269" s="57">
        <f t="shared" si="236"/>
        <v>0</v>
      </c>
      <c r="AY269" s="57"/>
      <c r="AZ269" s="57">
        <f>AZ265</f>
        <v>0</v>
      </c>
      <c r="BA269" s="57" t="s">
        <v>94</v>
      </c>
      <c r="BB269" s="57">
        <v>0</v>
      </c>
      <c r="BC269" s="57">
        <f t="shared" si="237"/>
        <v>0</v>
      </c>
      <c r="BD269" s="57"/>
      <c r="BE269" s="57">
        <f>BE265</f>
        <v>1</v>
      </c>
      <c r="BF269" s="57" t="s">
        <v>94</v>
      </c>
      <c r="BG269" s="57">
        <v>0</v>
      </c>
      <c r="BH269" s="57">
        <f t="shared" si="238"/>
        <v>0</v>
      </c>
      <c r="BI269" s="57"/>
      <c r="BJ269" s="57">
        <f>BJ265</f>
        <v>0</v>
      </c>
      <c r="BK269" s="57" t="s">
        <v>94</v>
      </c>
      <c r="BL269" s="57">
        <v>0</v>
      </c>
      <c r="BM269" s="57">
        <f t="shared" si="239"/>
        <v>0</v>
      </c>
      <c r="BN269" s="51"/>
      <c r="BO269" s="67"/>
      <c r="BP269" s="67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</row>
    <row r="270" spans="1:84" s="48" customFormat="1" ht="15" customHeight="1" x14ac:dyDescent="0.3">
      <c r="A270" s="58"/>
      <c r="B270" s="58"/>
      <c r="C270" s="58"/>
      <c r="D270" s="58"/>
      <c r="E270" s="57" t="s">
        <v>23</v>
      </c>
      <c r="F270" s="57"/>
      <c r="G270" s="57">
        <f>4*F265</f>
        <v>0</v>
      </c>
      <c r="H270" s="57" t="s">
        <v>95</v>
      </c>
      <c r="I270" s="57">
        <v>190000</v>
      </c>
      <c r="J270" s="57">
        <f t="shared" si="228"/>
        <v>0</v>
      </c>
      <c r="K270" s="57"/>
      <c r="L270" s="57">
        <f>4*K265</f>
        <v>100</v>
      </c>
      <c r="M270" s="57" t="s">
        <v>95</v>
      </c>
      <c r="N270" s="57">
        <v>190000</v>
      </c>
      <c r="O270" s="57">
        <f t="shared" si="229"/>
        <v>19000000</v>
      </c>
      <c r="P270" s="57"/>
      <c r="Q270" s="57">
        <f>4*P265</f>
        <v>0</v>
      </c>
      <c r="R270" s="57" t="s">
        <v>95</v>
      </c>
      <c r="S270" s="57">
        <v>190000</v>
      </c>
      <c r="T270" s="57">
        <f t="shared" si="230"/>
        <v>0</v>
      </c>
      <c r="U270" s="57"/>
      <c r="V270" s="57">
        <f>4*U265</f>
        <v>0</v>
      </c>
      <c r="W270" s="57" t="s">
        <v>95</v>
      </c>
      <c r="X270" s="57">
        <v>190000</v>
      </c>
      <c r="Y270" s="57">
        <f t="shared" si="231"/>
        <v>0</v>
      </c>
      <c r="Z270" s="57"/>
      <c r="AA270" s="57">
        <f>4*Z265</f>
        <v>100</v>
      </c>
      <c r="AB270" s="57" t="s">
        <v>95</v>
      </c>
      <c r="AC270" s="57">
        <v>190000</v>
      </c>
      <c r="AD270" s="57">
        <f t="shared" si="232"/>
        <v>19000000</v>
      </c>
      <c r="AE270" s="57"/>
      <c r="AF270" s="57">
        <f>4*AE265</f>
        <v>0</v>
      </c>
      <c r="AG270" s="57" t="s">
        <v>95</v>
      </c>
      <c r="AH270" s="57">
        <v>190000</v>
      </c>
      <c r="AI270" s="57">
        <f t="shared" si="233"/>
        <v>0</v>
      </c>
      <c r="AJ270" s="57"/>
      <c r="AK270" s="57">
        <f>4*AJ265</f>
        <v>0</v>
      </c>
      <c r="AL270" s="57" t="s">
        <v>95</v>
      </c>
      <c r="AM270" s="57">
        <v>190000</v>
      </c>
      <c r="AN270" s="57">
        <f t="shared" si="234"/>
        <v>0</v>
      </c>
      <c r="AO270" s="57"/>
      <c r="AP270" s="57">
        <f>4*AO265</f>
        <v>100</v>
      </c>
      <c r="AQ270" s="57" t="s">
        <v>95</v>
      </c>
      <c r="AR270" s="57">
        <v>190000</v>
      </c>
      <c r="AS270" s="57">
        <f t="shared" si="235"/>
        <v>19000000</v>
      </c>
      <c r="AT270" s="57"/>
      <c r="AU270" s="57">
        <f>4*AT265</f>
        <v>0</v>
      </c>
      <c r="AV270" s="57" t="s">
        <v>95</v>
      </c>
      <c r="AW270" s="57">
        <v>190000</v>
      </c>
      <c r="AX270" s="57">
        <f t="shared" si="236"/>
        <v>0</v>
      </c>
      <c r="AY270" s="57"/>
      <c r="AZ270" s="57">
        <f>4*AY265</f>
        <v>0</v>
      </c>
      <c r="BA270" s="57" t="s">
        <v>95</v>
      </c>
      <c r="BB270" s="57">
        <v>190000</v>
      </c>
      <c r="BC270" s="57">
        <f t="shared" si="237"/>
        <v>0</v>
      </c>
      <c r="BD270" s="57"/>
      <c r="BE270" s="57">
        <f>4*BD265</f>
        <v>100</v>
      </c>
      <c r="BF270" s="57" t="s">
        <v>95</v>
      </c>
      <c r="BG270" s="57">
        <v>190000</v>
      </c>
      <c r="BH270" s="57">
        <f t="shared" si="238"/>
        <v>19000000</v>
      </c>
      <c r="BI270" s="57"/>
      <c r="BJ270" s="57">
        <f>4*BI265</f>
        <v>0</v>
      </c>
      <c r="BK270" s="57" t="s">
        <v>95</v>
      </c>
      <c r="BL270" s="57">
        <v>190000</v>
      </c>
      <c r="BM270" s="57">
        <f t="shared" si="239"/>
        <v>0</v>
      </c>
      <c r="BN270" s="51"/>
      <c r="BO270" s="67"/>
      <c r="BP270" s="67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</row>
    <row r="271" spans="1:84" s="48" customFormat="1" ht="15" customHeight="1" x14ac:dyDescent="0.3">
      <c r="A271" s="58"/>
      <c r="B271" s="58"/>
      <c r="C271" s="58"/>
      <c r="D271" s="58"/>
      <c r="E271" s="57" t="s">
        <v>24</v>
      </c>
      <c r="F271" s="57"/>
      <c r="G271" s="57">
        <f>2*2*F265</f>
        <v>0</v>
      </c>
      <c r="H271" s="57" t="s">
        <v>96</v>
      </c>
      <c r="I271" s="57">
        <v>100000</v>
      </c>
      <c r="J271" s="57">
        <f t="shared" si="228"/>
        <v>0</v>
      </c>
      <c r="K271" s="57"/>
      <c r="L271" s="57">
        <f>2*2*K265</f>
        <v>100</v>
      </c>
      <c r="M271" s="57" t="s">
        <v>96</v>
      </c>
      <c r="N271" s="57">
        <v>100000</v>
      </c>
      <c r="O271" s="57">
        <f t="shared" si="229"/>
        <v>10000000</v>
      </c>
      <c r="P271" s="57"/>
      <c r="Q271" s="57">
        <f>2*2*P265</f>
        <v>0</v>
      </c>
      <c r="R271" s="57" t="s">
        <v>96</v>
      </c>
      <c r="S271" s="57">
        <v>100000</v>
      </c>
      <c r="T271" s="57">
        <f t="shared" si="230"/>
        <v>0</v>
      </c>
      <c r="U271" s="57"/>
      <c r="V271" s="57">
        <f>2*2*U265</f>
        <v>0</v>
      </c>
      <c r="W271" s="57" t="s">
        <v>96</v>
      </c>
      <c r="X271" s="57">
        <v>100000</v>
      </c>
      <c r="Y271" s="57">
        <f t="shared" si="231"/>
        <v>0</v>
      </c>
      <c r="Z271" s="57"/>
      <c r="AA271" s="57">
        <f>2*2*Z265</f>
        <v>100</v>
      </c>
      <c r="AB271" s="57" t="s">
        <v>96</v>
      </c>
      <c r="AC271" s="57">
        <v>100000</v>
      </c>
      <c r="AD271" s="57">
        <f t="shared" si="232"/>
        <v>10000000</v>
      </c>
      <c r="AE271" s="57"/>
      <c r="AF271" s="57">
        <f>2*2*AE265</f>
        <v>0</v>
      </c>
      <c r="AG271" s="57" t="s">
        <v>96</v>
      </c>
      <c r="AH271" s="57">
        <v>100000</v>
      </c>
      <c r="AI271" s="57">
        <f t="shared" si="233"/>
        <v>0</v>
      </c>
      <c r="AJ271" s="57"/>
      <c r="AK271" s="57">
        <f>2*2*AJ265</f>
        <v>0</v>
      </c>
      <c r="AL271" s="57" t="s">
        <v>96</v>
      </c>
      <c r="AM271" s="57">
        <v>100000</v>
      </c>
      <c r="AN271" s="57">
        <f t="shared" si="234"/>
        <v>0</v>
      </c>
      <c r="AO271" s="57"/>
      <c r="AP271" s="57">
        <f>2*2*AO265</f>
        <v>100</v>
      </c>
      <c r="AQ271" s="57" t="s">
        <v>96</v>
      </c>
      <c r="AR271" s="57">
        <v>100000</v>
      </c>
      <c r="AS271" s="57">
        <f t="shared" si="235"/>
        <v>10000000</v>
      </c>
      <c r="AT271" s="57"/>
      <c r="AU271" s="57">
        <f>2*2*AT265</f>
        <v>0</v>
      </c>
      <c r="AV271" s="57" t="s">
        <v>96</v>
      </c>
      <c r="AW271" s="57">
        <v>100000</v>
      </c>
      <c r="AX271" s="57">
        <f t="shared" si="236"/>
        <v>0</v>
      </c>
      <c r="AY271" s="57"/>
      <c r="AZ271" s="57">
        <f>2*2*AY265</f>
        <v>0</v>
      </c>
      <c r="BA271" s="57" t="s">
        <v>96</v>
      </c>
      <c r="BB271" s="57">
        <v>100000</v>
      </c>
      <c r="BC271" s="57">
        <f t="shared" si="237"/>
        <v>0</v>
      </c>
      <c r="BD271" s="57"/>
      <c r="BE271" s="57">
        <f>2*2*BD265</f>
        <v>100</v>
      </c>
      <c r="BF271" s="57" t="s">
        <v>96</v>
      </c>
      <c r="BG271" s="57">
        <v>100000</v>
      </c>
      <c r="BH271" s="57">
        <f t="shared" si="238"/>
        <v>10000000</v>
      </c>
      <c r="BI271" s="57"/>
      <c r="BJ271" s="57">
        <f>2*2*BI265</f>
        <v>0</v>
      </c>
      <c r="BK271" s="57" t="s">
        <v>96</v>
      </c>
      <c r="BL271" s="57">
        <v>100000</v>
      </c>
      <c r="BM271" s="57">
        <f t="shared" si="239"/>
        <v>0</v>
      </c>
      <c r="BN271" s="51"/>
      <c r="BO271" s="67"/>
      <c r="BP271" s="67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</row>
    <row r="272" spans="1:84" s="48" customFormat="1" ht="15" customHeight="1" x14ac:dyDescent="0.3">
      <c r="A272" s="58"/>
      <c r="B272" s="58"/>
      <c r="C272" s="58"/>
      <c r="D272" s="58"/>
      <c r="E272" s="57" t="s">
        <v>25</v>
      </c>
      <c r="F272" s="57"/>
      <c r="G272" s="57">
        <f>4*F265</f>
        <v>0</v>
      </c>
      <c r="H272" s="57" t="s">
        <v>95</v>
      </c>
      <c r="I272" s="57">
        <v>7500</v>
      </c>
      <c r="J272" s="57">
        <f t="shared" si="228"/>
        <v>0</v>
      </c>
      <c r="K272" s="57"/>
      <c r="L272" s="57">
        <f>4*K265</f>
        <v>100</v>
      </c>
      <c r="M272" s="57" t="s">
        <v>95</v>
      </c>
      <c r="N272" s="57">
        <v>7500</v>
      </c>
      <c r="O272" s="57">
        <f t="shared" si="229"/>
        <v>750000</v>
      </c>
      <c r="P272" s="57"/>
      <c r="Q272" s="57">
        <f>4*P265</f>
        <v>0</v>
      </c>
      <c r="R272" s="57" t="s">
        <v>95</v>
      </c>
      <c r="S272" s="57">
        <v>7500</v>
      </c>
      <c r="T272" s="57">
        <f t="shared" si="230"/>
        <v>0</v>
      </c>
      <c r="U272" s="57"/>
      <c r="V272" s="57">
        <f>4*U265</f>
        <v>0</v>
      </c>
      <c r="W272" s="57" t="s">
        <v>95</v>
      </c>
      <c r="X272" s="57">
        <v>7500</v>
      </c>
      <c r="Y272" s="57">
        <f t="shared" si="231"/>
        <v>0</v>
      </c>
      <c r="Z272" s="57"/>
      <c r="AA272" s="57">
        <f>4*Z265</f>
        <v>100</v>
      </c>
      <c r="AB272" s="57" t="s">
        <v>95</v>
      </c>
      <c r="AC272" s="57">
        <v>7500</v>
      </c>
      <c r="AD272" s="57">
        <f t="shared" si="232"/>
        <v>750000</v>
      </c>
      <c r="AE272" s="57"/>
      <c r="AF272" s="57">
        <f>4*AE265</f>
        <v>0</v>
      </c>
      <c r="AG272" s="57" t="s">
        <v>95</v>
      </c>
      <c r="AH272" s="57">
        <v>7500</v>
      </c>
      <c r="AI272" s="57">
        <f t="shared" si="233"/>
        <v>0</v>
      </c>
      <c r="AJ272" s="57"/>
      <c r="AK272" s="57">
        <f>4*AJ265</f>
        <v>0</v>
      </c>
      <c r="AL272" s="57" t="s">
        <v>95</v>
      </c>
      <c r="AM272" s="57">
        <v>7500</v>
      </c>
      <c r="AN272" s="57">
        <f t="shared" si="234"/>
        <v>0</v>
      </c>
      <c r="AO272" s="57"/>
      <c r="AP272" s="57">
        <f>4*AO265</f>
        <v>100</v>
      </c>
      <c r="AQ272" s="57" t="s">
        <v>95</v>
      </c>
      <c r="AR272" s="57">
        <v>7500</v>
      </c>
      <c r="AS272" s="57">
        <f t="shared" si="235"/>
        <v>750000</v>
      </c>
      <c r="AT272" s="57"/>
      <c r="AU272" s="57">
        <f>4*AT265</f>
        <v>0</v>
      </c>
      <c r="AV272" s="57" t="s">
        <v>95</v>
      </c>
      <c r="AW272" s="57">
        <v>7500</v>
      </c>
      <c r="AX272" s="57">
        <f t="shared" si="236"/>
        <v>0</v>
      </c>
      <c r="AY272" s="57"/>
      <c r="AZ272" s="57">
        <f>4*AY265</f>
        <v>0</v>
      </c>
      <c r="BA272" s="57" t="s">
        <v>95</v>
      </c>
      <c r="BB272" s="57">
        <v>7500</v>
      </c>
      <c r="BC272" s="57">
        <f t="shared" si="237"/>
        <v>0</v>
      </c>
      <c r="BD272" s="57"/>
      <c r="BE272" s="57">
        <f>4*BD265</f>
        <v>100</v>
      </c>
      <c r="BF272" s="57" t="s">
        <v>95</v>
      </c>
      <c r="BG272" s="57">
        <v>7500</v>
      </c>
      <c r="BH272" s="57">
        <f t="shared" si="238"/>
        <v>750000</v>
      </c>
      <c r="BI272" s="57"/>
      <c r="BJ272" s="57">
        <f>4*BI265</f>
        <v>0</v>
      </c>
      <c r="BK272" s="57" t="s">
        <v>95</v>
      </c>
      <c r="BL272" s="57">
        <v>7500</v>
      </c>
      <c r="BM272" s="57">
        <f t="shared" si="239"/>
        <v>0</v>
      </c>
      <c r="BN272" s="51"/>
      <c r="BO272" s="67"/>
      <c r="BP272" s="67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</row>
    <row r="273" spans="1:84" s="48" customFormat="1" ht="15" customHeight="1" x14ac:dyDescent="0.3">
      <c r="A273" s="58"/>
      <c r="B273" s="58"/>
      <c r="C273" s="58"/>
      <c r="D273" s="58"/>
      <c r="E273" s="57" t="s">
        <v>26</v>
      </c>
      <c r="F273" s="57"/>
      <c r="G273" s="57">
        <v>0</v>
      </c>
      <c r="H273" s="57" t="s">
        <v>82</v>
      </c>
      <c r="I273" s="57">
        <v>0</v>
      </c>
      <c r="J273" s="57">
        <f>SUM(J274:J278)</f>
        <v>0</v>
      </c>
      <c r="K273" s="57"/>
      <c r="L273" s="57">
        <v>0</v>
      </c>
      <c r="M273" s="57" t="s">
        <v>82</v>
      </c>
      <c r="N273" s="57">
        <v>0</v>
      </c>
      <c r="O273" s="57">
        <f>SUM(O274:O278)</f>
        <v>11185000</v>
      </c>
      <c r="P273" s="57"/>
      <c r="Q273" s="57">
        <v>0</v>
      </c>
      <c r="R273" s="57" t="s">
        <v>82</v>
      </c>
      <c r="S273" s="57">
        <v>0</v>
      </c>
      <c r="T273" s="57">
        <f>SUM(T274:T278)</f>
        <v>0</v>
      </c>
      <c r="U273" s="57"/>
      <c r="V273" s="57">
        <v>0</v>
      </c>
      <c r="W273" s="57" t="s">
        <v>82</v>
      </c>
      <c r="X273" s="57">
        <v>0</v>
      </c>
      <c r="Y273" s="57">
        <f>SUM(Y274:Y278)</f>
        <v>0</v>
      </c>
      <c r="Z273" s="57"/>
      <c r="AA273" s="57">
        <v>0</v>
      </c>
      <c r="AB273" s="57" t="s">
        <v>82</v>
      </c>
      <c r="AC273" s="57">
        <v>0</v>
      </c>
      <c r="AD273" s="57">
        <f>SUM(AD274:AD278)</f>
        <v>11185000</v>
      </c>
      <c r="AE273" s="57"/>
      <c r="AF273" s="57">
        <v>0</v>
      </c>
      <c r="AG273" s="57" t="s">
        <v>82</v>
      </c>
      <c r="AH273" s="57">
        <v>0</v>
      </c>
      <c r="AI273" s="57">
        <f>SUM(AI274:AI278)</f>
        <v>0</v>
      </c>
      <c r="AJ273" s="57"/>
      <c r="AK273" s="57">
        <v>0</v>
      </c>
      <c r="AL273" s="57" t="s">
        <v>82</v>
      </c>
      <c r="AM273" s="57">
        <v>0</v>
      </c>
      <c r="AN273" s="57">
        <f>SUM(AN274:AN278)</f>
        <v>0</v>
      </c>
      <c r="AO273" s="57"/>
      <c r="AP273" s="57">
        <v>0</v>
      </c>
      <c r="AQ273" s="57" t="s">
        <v>82</v>
      </c>
      <c r="AR273" s="57">
        <v>0</v>
      </c>
      <c r="AS273" s="57">
        <f>SUM(AS274:AS278)</f>
        <v>11185000</v>
      </c>
      <c r="AT273" s="57"/>
      <c r="AU273" s="57">
        <v>0</v>
      </c>
      <c r="AV273" s="57" t="s">
        <v>82</v>
      </c>
      <c r="AW273" s="57">
        <v>0</v>
      </c>
      <c r="AX273" s="57">
        <f>SUM(AX274:AX278)</f>
        <v>0</v>
      </c>
      <c r="AY273" s="57"/>
      <c r="AZ273" s="57">
        <v>0</v>
      </c>
      <c r="BA273" s="57" t="s">
        <v>82</v>
      </c>
      <c r="BB273" s="57">
        <v>0</v>
      </c>
      <c r="BC273" s="57">
        <f>SUM(BC274:BC278)</f>
        <v>0</v>
      </c>
      <c r="BD273" s="57"/>
      <c r="BE273" s="57">
        <v>0</v>
      </c>
      <c r="BF273" s="57" t="s">
        <v>82</v>
      </c>
      <c r="BG273" s="57">
        <v>0</v>
      </c>
      <c r="BH273" s="57">
        <f>SUM(BH274:BH278)</f>
        <v>11185000</v>
      </c>
      <c r="BI273" s="57"/>
      <c r="BJ273" s="57">
        <v>0</v>
      </c>
      <c r="BK273" s="57" t="s">
        <v>82</v>
      </c>
      <c r="BL273" s="57">
        <v>0</v>
      </c>
      <c r="BM273" s="57">
        <f>SUM(BM274:BM278)</f>
        <v>0</v>
      </c>
      <c r="BN273" s="51"/>
      <c r="BO273" s="67"/>
      <c r="BP273" s="67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</row>
    <row r="274" spans="1:84" s="48" customFormat="1" ht="15" customHeight="1" x14ac:dyDescent="0.3">
      <c r="A274" s="58"/>
      <c r="B274" s="58"/>
      <c r="C274" s="58"/>
      <c r="D274" s="58"/>
      <c r="E274" s="57" t="s">
        <v>27</v>
      </c>
      <c r="F274" s="57"/>
      <c r="G274" s="57">
        <f>G265</f>
        <v>0</v>
      </c>
      <c r="H274" s="57" t="s">
        <v>94</v>
      </c>
      <c r="I274" s="57">
        <f>700000+100000+50000+250000+250000+250000+35000</f>
        <v>1635000</v>
      </c>
      <c r="J274" s="57">
        <f>G274*I274</f>
        <v>0</v>
      </c>
      <c r="K274" s="57"/>
      <c r="L274" s="57">
        <f>L265</f>
        <v>1</v>
      </c>
      <c r="M274" s="57" t="s">
        <v>94</v>
      </c>
      <c r="N274" s="57">
        <f>700000+100000+50000+250000+250000+250000+35000</f>
        <v>1635000</v>
      </c>
      <c r="O274" s="57">
        <f>L274*N274</f>
        <v>1635000</v>
      </c>
      <c r="P274" s="57"/>
      <c r="Q274" s="57">
        <f>Q265</f>
        <v>0</v>
      </c>
      <c r="R274" s="57" t="s">
        <v>94</v>
      </c>
      <c r="S274" s="57">
        <f>700000+100000+50000+250000+250000+250000+35000</f>
        <v>1635000</v>
      </c>
      <c r="T274" s="57">
        <f>Q274*S274</f>
        <v>0</v>
      </c>
      <c r="U274" s="57"/>
      <c r="V274" s="57">
        <f>V265</f>
        <v>0</v>
      </c>
      <c r="W274" s="57" t="s">
        <v>94</v>
      </c>
      <c r="X274" s="57">
        <f>700000+100000+50000+250000+250000+250000+35000</f>
        <v>1635000</v>
      </c>
      <c r="Y274" s="57">
        <f>V274*X274</f>
        <v>0</v>
      </c>
      <c r="Z274" s="57"/>
      <c r="AA274" s="57">
        <f>AA265</f>
        <v>1</v>
      </c>
      <c r="AB274" s="57" t="s">
        <v>94</v>
      </c>
      <c r="AC274" s="57">
        <f>700000+100000+50000+250000+250000+250000+35000</f>
        <v>1635000</v>
      </c>
      <c r="AD274" s="57">
        <f>AA274*AC274</f>
        <v>1635000</v>
      </c>
      <c r="AE274" s="57"/>
      <c r="AF274" s="57">
        <f>AF265</f>
        <v>0</v>
      </c>
      <c r="AG274" s="57" t="s">
        <v>94</v>
      </c>
      <c r="AH274" s="57">
        <f>700000+100000+50000+250000+250000+250000+35000</f>
        <v>1635000</v>
      </c>
      <c r="AI274" s="57">
        <f>AF274*AH274</f>
        <v>0</v>
      </c>
      <c r="AJ274" s="57"/>
      <c r="AK274" s="57">
        <f>AK265</f>
        <v>0</v>
      </c>
      <c r="AL274" s="57" t="s">
        <v>94</v>
      </c>
      <c r="AM274" s="57">
        <f>700000+100000+50000+250000+250000+250000+35000</f>
        <v>1635000</v>
      </c>
      <c r="AN274" s="57">
        <f>AK274*AM274</f>
        <v>0</v>
      </c>
      <c r="AO274" s="57"/>
      <c r="AP274" s="57">
        <f>AP265</f>
        <v>1</v>
      </c>
      <c r="AQ274" s="57" t="s">
        <v>94</v>
      </c>
      <c r="AR274" s="57">
        <f>700000+100000+50000+250000+250000+250000+35000</f>
        <v>1635000</v>
      </c>
      <c r="AS274" s="57">
        <f>AP274*AR274</f>
        <v>1635000</v>
      </c>
      <c r="AT274" s="57"/>
      <c r="AU274" s="57">
        <f>AU265</f>
        <v>0</v>
      </c>
      <c r="AV274" s="57" t="s">
        <v>94</v>
      </c>
      <c r="AW274" s="57">
        <f>700000+100000+50000+250000+250000+250000+35000</f>
        <v>1635000</v>
      </c>
      <c r="AX274" s="57">
        <f>AU274*AW274</f>
        <v>0</v>
      </c>
      <c r="AY274" s="57"/>
      <c r="AZ274" s="57">
        <f>AZ265</f>
        <v>0</v>
      </c>
      <c r="BA274" s="57" t="s">
        <v>94</v>
      </c>
      <c r="BB274" s="57">
        <f>700000+100000+50000+250000+250000+250000+35000</f>
        <v>1635000</v>
      </c>
      <c r="BC274" s="57">
        <f>AZ274*BB274</f>
        <v>0</v>
      </c>
      <c r="BD274" s="57"/>
      <c r="BE274" s="57">
        <f>BE265</f>
        <v>1</v>
      </c>
      <c r="BF274" s="57" t="s">
        <v>94</v>
      </c>
      <c r="BG274" s="57">
        <f>700000+100000+50000+250000+250000+250000+35000</f>
        <v>1635000</v>
      </c>
      <c r="BH274" s="57">
        <f>BE274*BG274</f>
        <v>1635000</v>
      </c>
      <c r="BI274" s="57"/>
      <c r="BJ274" s="57">
        <f>BJ265</f>
        <v>0</v>
      </c>
      <c r="BK274" s="57" t="s">
        <v>94</v>
      </c>
      <c r="BL274" s="57">
        <f>700000+100000+50000+250000+250000+250000+35000</f>
        <v>1635000</v>
      </c>
      <c r="BM274" s="57">
        <f>BJ274*BL274</f>
        <v>0</v>
      </c>
      <c r="BN274" s="51"/>
      <c r="BO274" s="67"/>
      <c r="BP274" s="67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</row>
    <row r="275" spans="1:84" s="48" customFormat="1" ht="15" customHeight="1" x14ac:dyDescent="0.3">
      <c r="A275" s="58"/>
      <c r="B275" s="58"/>
      <c r="C275" s="58"/>
      <c r="D275" s="58"/>
      <c r="E275" s="58" t="s">
        <v>28</v>
      </c>
      <c r="F275" s="57"/>
      <c r="G275" s="57">
        <f>F265</f>
        <v>0</v>
      </c>
      <c r="H275" s="57" t="s">
        <v>95</v>
      </c>
      <c r="I275" s="57">
        <f>25000+50000+150000</f>
        <v>225000</v>
      </c>
      <c r="J275" s="57">
        <f>G275*I275</f>
        <v>0</v>
      </c>
      <c r="K275" s="57"/>
      <c r="L275" s="57">
        <f>K265</f>
        <v>25</v>
      </c>
      <c r="M275" s="57" t="s">
        <v>95</v>
      </c>
      <c r="N275" s="57">
        <f>25000+50000+150000</f>
        <v>225000</v>
      </c>
      <c r="O275" s="57">
        <f>L275*N275</f>
        <v>5625000</v>
      </c>
      <c r="P275" s="57"/>
      <c r="Q275" s="57">
        <f>P265</f>
        <v>0</v>
      </c>
      <c r="R275" s="57" t="s">
        <v>95</v>
      </c>
      <c r="S275" s="57">
        <f>25000+50000+150000</f>
        <v>225000</v>
      </c>
      <c r="T275" s="57">
        <f>Q275*S275</f>
        <v>0</v>
      </c>
      <c r="U275" s="57"/>
      <c r="V275" s="57">
        <f>U265</f>
        <v>0</v>
      </c>
      <c r="W275" s="57" t="s">
        <v>95</v>
      </c>
      <c r="X275" s="57">
        <f>25000+50000+150000</f>
        <v>225000</v>
      </c>
      <c r="Y275" s="57">
        <f>V275*X275</f>
        <v>0</v>
      </c>
      <c r="Z275" s="57"/>
      <c r="AA275" s="57">
        <f>Z265</f>
        <v>25</v>
      </c>
      <c r="AB275" s="57" t="s">
        <v>95</v>
      </c>
      <c r="AC275" s="57">
        <f>25000+50000+150000</f>
        <v>225000</v>
      </c>
      <c r="AD275" s="57">
        <f>AA275*AC275</f>
        <v>5625000</v>
      </c>
      <c r="AE275" s="57"/>
      <c r="AF275" s="57">
        <f>AE265</f>
        <v>0</v>
      </c>
      <c r="AG275" s="57" t="s">
        <v>95</v>
      </c>
      <c r="AH275" s="57">
        <f>25000+50000+150000</f>
        <v>225000</v>
      </c>
      <c r="AI275" s="57">
        <f>AF275*AH275</f>
        <v>0</v>
      </c>
      <c r="AJ275" s="57"/>
      <c r="AK275" s="57">
        <f>AJ265</f>
        <v>0</v>
      </c>
      <c r="AL275" s="57" t="s">
        <v>95</v>
      </c>
      <c r="AM275" s="57">
        <f>25000+50000+150000</f>
        <v>225000</v>
      </c>
      <c r="AN275" s="57">
        <f>AK275*AM275</f>
        <v>0</v>
      </c>
      <c r="AO275" s="57"/>
      <c r="AP275" s="57">
        <f>AO265</f>
        <v>25</v>
      </c>
      <c r="AQ275" s="57" t="s">
        <v>95</v>
      </c>
      <c r="AR275" s="57">
        <f>25000+50000+150000</f>
        <v>225000</v>
      </c>
      <c r="AS275" s="57">
        <f>AP275*AR275</f>
        <v>5625000</v>
      </c>
      <c r="AT275" s="57"/>
      <c r="AU275" s="57">
        <f>AT265</f>
        <v>0</v>
      </c>
      <c r="AV275" s="57" t="s">
        <v>95</v>
      </c>
      <c r="AW275" s="57">
        <f>25000+50000+150000</f>
        <v>225000</v>
      </c>
      <c r="AX275" s="57">
        <f>AU275*AW275</f>
        <v>0</v>
      </c>
      <c r="AY275" s="57"/>
      <c r="AZ275" s="57">
        <f>AY265</f>
        <v>0</v>
      </c>
      <c r="BA275" s="57" t="s">
        <v>95</v>
      </c>
      <c r="BB275" s="57">
        <f>25000+50000+150000</f>
        <v>225000</v>
      </c>
      <c r="BC275" s="57">
        <f>AZ275*BB275</f>
        <v>0</v>
      </c>
      <c r="BD275" s="57"/>
      <c r="BE275" s="57">
        <f>BD265</f>
        <v>25</v>
      </c>
      <c r="BF275" s="57" t="s">
        <v>95</v>
      </c>
      <c r="BG275" s="57">
        <f>25000+50000+150000</f>
        <v>225000</v>
      </c>
      <c r="BH275" s="57">
        <f>BE275*BG275</f>
        <v>5625000</v>
      </c>
      <c r="BI275" s="57"/>
      <c r="BJ275" s="57">
        <f>BI265</f>
        <v>0</v>
      </c>
      <c r="BK275" s="57" t="s">
        <v>95</v>
      </c>
      <c r="BL275" s="57">
        <f>25000+50000+150000</f>
        <v>225000</v>
      </c>
      <c r="BM275" s="57">
        <f>BJ275*BL275</f>
        <v>0</v>
      </c>
      <c r="BN275" s="51"/>
      <c r="BO275" s="67"/>
      <c r="BP275" s="67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</row>
    <row r="276" spans="1:84" s="48" customFormat="1" ht="15" customHeight="1" x14ac:dyDescent="0.3">
      <c r="A276" s="58"/>
      <c r="B276" s="58"/>
      <c r="C276" s="58"/>
      <c r="D276" s="58"/>
      <c r="E276" s="57" t="s">
        <v>29</v>
      </c>
      <c r="F276" s="57"/>
      <c r="G276" s="57">
        <f>F265</f>
        <v>0</v>
      </c>
      <c r="H276" s="57" t="s">
        <v>98</v>
      </c>
      <c r="I276" s="57">
        <v>75000</v>
      </c>
      <c r="J276" s="57">
        <f>G276*I276</f>
        <v>0</v>
      </c>
      <c r="K276" s="57"/>
      <c r="L276" s="57">
        <f>K265</f>
        <v>25</v>
      </c>
      <c r="M276" s="57" t="s">
        <v>98</v>
      </c>
      <c r="N276" s="57">
        <v>75000</v>
      </c>
      <c r="O276" s="57">
        <f>L276*N276</f>
        <v>1875000</v>
      </c>
      <c r="P276" s="57"/>
      <c r="Q276" s="57">
        <f>P265</f>
        <v>0</v>
      </c>
      <c r="R276" s="57" t="s">
        <v>98</v>
      </c>
      <c r="S276" s="57">
        <v>75000</v>
      </c>
      <c r="T276" s="57">
        <f>Q276*S276</f>
        <v>0</v>
      </c>
      <c r="U276" s="57"/>
      <c r="V276" s="57">
        <f>U265</f>
        <v>0</v>
      </c>
      <c r="W276" s="57" t="s">
        <v>98</v>
      </c>
      <c r="X276" s="57">
        <v>75000</v>
      </c>
      <c r="Y276" s="57">
        <f>V276*X276</f>
        <v>0</v>
      </c>
      <c r="Z276" s="57"/>
      <c r="AA276" s="57">
        <f>Z265</f>
        <v>25</v>
      </c>
      <c r="AB276" s="57" t="s">
        <v>98</v>
      </c>
      <c r="AC276" s="57">
        <v>75000</v>
      </c>
      <c r="AD276" s="57">
        <f>AA276*AC276</f>
        <v>1875000</v>
      </c>
      <c r="AE276" s="57"/>
      <c r="AF276" s="57">
        <f>AE265</f>
        <v>0</v>
      </c>
      <c r="AG276" s="57" t="s">
        <v>98</v>
      </c>
      <c r="AH276" s="57">
        <v>75000</v>
      </c>
      <c r="AI276" s="57">
        <f>AF276*AH276</f>
        <v>0</v>
      </c>
      <c r="AJ276" s="57"/>
      <c r="AK276" s="57">
        <f>AJ265</f>
        <v>0</v>
      </c>
      <c r="AL276" s="57" t="s">
        <v>98</v>
      </c>
      <c r="AM276" s="57">
        <v>75000</v>
      </c>
      <c r="AN276" s="57">
        <f>AK276*AM276</f>
        <v>0</v>
      </c>
      <c r="AO276" s="57"/>
      <c r="AP276" s="57">
        <f>AO265</f>
        <v>25</v>
      </c>
      <c r="AQ276" s="57" t="s">
        <v>98</v>
      </c>
      <c r="AR276" s="57">
        <v>75000</v>
      </c>
      <c r="AS276" s="57">
        <f>AP276*AR276</f>
        <v>1875000</v>
      </c>
      <c r="AT276" s="57"/>
      <c r="AU276" s="57">
        <f>AT265</f>
        <v>0</v>
      </c>
      <c r="AV276" s="57" t="s">
        <v>98</v>
      </c>
      <c r="AW276" s="57">
        <v>75000</v>
      </c>
      <c r="AX276" s="57">
        <f>AU276*AW276</f>
        <v>0</v>
      </c>
      <c r="AY276" s="57"/>
      <c r="AZ276" s="57">
        <f>AY265</f>
        <v>0</v>
      </c>
      <c r="BA276" s="57" t="s">
        <v>98</v>
      </c>
      <c r="BB276" s="57">
        <v>75000</v>
      </c>
      <c r="BC276" s="57">
        <f>AZ276*BB276</f>
        <v>0</v>
      </c>
      <c r="BD276" s="57"/>
      <c r="BE276" s="57">
        <f>BD265</f>
        <v>25</v>
      </c>
      <c r="BF276" s="57" t="s">
        <v>98</v>
      </c>
      <c r="BG276" s="57">
        <v>75000</v>
      </c>
      <c r="BH276" s="57">
        <f>BE276*BG276</f>
        <v>1875000</v>
      </c>
      <c r="BI276" s="57"/>
      <c r="BJ276" s="57">
        <f>BI265</f>
        <v>0</v>
      </c>
      <c r="BK276" s="57" t="s">
        <v>98</v>
      </c>
      <c r="BL276" s="57">
        <v>75000</v>
      </c>
      <c r="BM276" s="57">
        <f>BJ276*BL276</f>
        <v>0</v>
      </c>
      <c r="BN276" s="51"/>
      <c r="BO276" s="67"/>
      <c r="BP276" s="67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</row>
    <row r="277" spans="1:84" s="48" customFormat="1" ht="15" customHeight="1" x14ac:dyDescent="0.3">
      <c r="A277" s="58"/>
      <c r="B277" s="58"/>
      <c r="C277" s="58"/>
      <c r="D277" s="58"/>
      <c r="E277" s="57" t="s">
        <v>30</v>
      </c>
      <c r="F277" s="57"/>
      <c r="G277" s="57">
        <f>F265</f>
        <v>0</v>
      </c>
      <c r="H277" s="57" t="s">
        <v>95</v>
      </c>
      <c r="I277" s="57">
        <v>50000</v>
      </c>
      <c r="J277" s="57">
        <f>G277*I277</f>
        <v>0</v>
      </c>
      <c r="K277" s="57"/>
      <c r="L277" s="57">
        <f>K265</f>
        <v>25</v>
      </c>
      <c r="M277" s="57" t="s">
        <v>95</v>
      </c>
      <c r="N277" s="57">
        <v>50000</v>
      </c>
      <c r="O277" s="57">
        <f>L277*N277</f>
        <v>1250000</v>
      </c>
      <c r="P277" s="57"/>
      <c r="Q277" s="57">
        <f>P265</f>
        <v>0</v>
      </c>
      <c r="R277" s="57" t="s">
        <v>95</v>
      </c>
      <c r="S277" s="57">
        <v>50000</v>
      </c>
      <c r="T277" s="57">
        <f>Q277*S277</f>
        <v>0</v>
      </c>
      <c r="U277" s="57"/>
      <c r="V277" s="57">
        <f>U265</f>
        <v>0</v>
      </c>
      <c r="W277" s="57" t="s">
        <v>95</v>
      </c>
      <c r="X277" s="57">
        <v>50000</v>
      </c>
      <c r="Y277" s="57">
        <f>V277*X277</f>
        <v>0</v>
      </c>
      <c r="Z277" s="57"/>
      <c r="AA277" s="57">
        <f>Z265</f>
        <v>25</v>
      </c>
      <c r="AB277" s="57" t="s">
        <v>95</v>
      </c>
      <c r="AC277" s="57">
        <v>50000</v>
      </c>
      <c r="AD277" s="57">
        <f>AA277*AC277</f>
        <v>1250000</v>
      </c>
      <c r="AE277" s="57"/>
      <c r="AF277" s="57">
        <f>AE265</f>
        <v>0</v>
      </c>
      <c r="AG277" s="57" t="s">
        <v>95</v>
      </c>
      <c r="AH277" s="57">
        <v>50000</v>
      </c>
      <c r="AI277" s="57">
        <f>AF277*AH277</f>
        <v>0</v>
      </c>
      <c r="AJ277" s="57"/>
      <c r="AK277" s="57">
        <f>AJ265</f>
        <v>0</v>
      </c>
      <c r="AL277" s="57" t="s">
        <v>95</v>
      </c>
      <c r="AM277" s="57">
        <v>50000</v>
      </c>
      <c r="AN277" s="57">
        <f>AK277*AM277</f>
        <v>0</v>
      </c>
      <c r="AO277" s="57"/>
      <c r="AP277" s="57">
        <f>AO265</f>
        <v>25</v>
      </c>
      <c r="AQ277" s="57" t="s">
        <v>95</v>
      </c>
      <c r="AR277" s="57">
        <v>50000</v>
      </c>
      <c r="AS277" s="57">
        <f>AP277*AR277</f>
        <v>1250000</v>
      </c>
      <c r="AT277" s="57"/>
      <c r="AU277" s="57">
        <f>AT265</f>
        <v>0</v>
      </c>
      <c r="AV277" s="57" t="s">
        <v>95</v>
      </c>
      <c r="AW277" s="57">
        <v>50000</v>
      </c>
      <c r="AX277" s="57">
        <f>AU277*AW277</f>
        <v>0</v>
      </c>
      <c r="AY277" s="57"/>
      <c r="AZ277" s="57">
        <f>AY265</f>
        <v>0</v>
      </c>
      <c r="BA277" s="57" t="s">
        <v>95</v>
      </c>
      <c r="BB277" s="57">
        <v>50000</v>
      </c>
      <c r="BC277" s="57">
        <f>AZ277*BB277</f>
        <v>0</v>
      </c>
      <c r="BD277" s="57"/>
      <c r="BE277" s="57">
        <f>BD265</f>
        <v>25</v>
      </c>
      <c r="BF277" s="57" t="s">
        <v>95</v>
      </c>
      <c r="BG277" s="57">
        <v>50000</v>
      </c>
      <c r="BH277" s="57">
        <f>BE277*BG277</f>
        <v>1250000</v>
      </c>
      <c r="BI277" s="57"/>
      <c r="BJ277" s="57">
        <f>BI265</f>
        <v>0</v>
      </c>
      <c r="BK277" s="57" t="s">
        <v>95</v>
      </c>
      <c r="BL277" s="57">
        <v>50000</v>
      </c>
      <c r="BM277" s="57">
        <f>BJ277*BL277</f>
        <v>0</v>
      </c>
      <c r="BN277" s="51"/>
      <c r="BO277" s="67"/>
      <c r="BP277" s="67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</row>
    <row r="278" spans="1:84" s="48" customFormat="1" ht="15" customHeight="1" x14ac:dyDescent="0.3">
      <c r="A278" s="58"/>
      <c r="B278" s="58"/>
      <c r="C278" s="58"/>
      <c r="D278" s="58"/>
      <c r="E278" s="57" t="s">
        <v>31</v>
      </c>
      <c r="F278" s="57"/>
      <c r="G278" s="57">
        <f>G265</f>
        <v>0</v>
      </c>
      <c r="H278" s="57" t="s">
        <v>94</v>
      </c>
      <c r="I278" s="57">
        <v>800000</v>
      </c>
      <c r="J278" s="57">
        <f>G278*I278</f>
        <v>0</v>
      </c>
      <c r="K278" s="57"/>
      <c r="L278" s="57">
        <f>L265</f>
        <v>1</v>
      </c>
      <c r="M278" s="57" t="s">
        <v>94</v>
      </c>
      <c r="N278" s="57">
        <v>800000</v>
      </c>
      <c r="O278" s="57">
        <f>L278*N278</f>
        <v>800000</v>
      </c>
      <c r="P278" s="57"/>
      <c r="Q278" s="57">
        <f>Q265</f>
        <v>0</v>
      </c>
      <c r="R278" s="57" t="s">
        <v>94</v>
      </c>
      <c r="S278" s="57">
        <v>800000</v>
      </c>
      <c r="T278" s="57">
        <f>Q278*S278</f>
        <v>0</v>
      </c>
      <c r="U278" s="57"/>
      <c r="V278" s="57">
        <f>V265</f>
        <v>0</v>
      </c>
      <c r="W278" s="57" t="s">
        <v>94</v>
      </c>
      <c r="X278" s="57">
        <v>800000</v>
      </c>
      <c r="Y278" s="57">
        <f>V278*X278</f>
        <v>0</v>
      </c>
      <c r="Z278" s="57"/>
      <c r="AA278" s="57">
        <f>AA265</f>
        <v>1</v>
      </c>
      <c r="AB278" s="57" t="s">
        <v>94</v>
      </c>
      <c r="AC278" s="57">
        <v>800000</v>
      </c>
      <c r="AD278" s="57">
        <f>AA278*AC278</f>
        <v>800000</v>
      </c>
      <c r="AE278" s="57"/>
      <c r="AF278" s="57">
        <f>AF265</f>
        <v>0</v>
      </c>
      <c r="AG278" s="57" t="s">
        <v>94</v>
      </c>
      <c r="AH278" s="57">
        <v>800000</v>
      </c>
      <c r="AI278" s="57">
        <f>AF278*AH278</f>
        <v>0</v>
      </c>
      <c r="AJ278" s="57"/>
      <c r="AK278" s="57">
        <f>AK265</f>
        <v>0</v>
      </c>
      <c r="AL278" s="57" t="s">
        <v>94</v>
      </c>
      <c r="AM278" s="57">
        <v>800000</v>
      </c>
      <c r="AN278" s="57">
        <f>AK278*AM278</f>
        <v>0</v>
      </c>
      <c r="AO278" s="57"/>
      <c r="AP278" s="57">
        <f>AP265</f>
        <v>1</v>
      </c>
      <c r="AQ278" s="57" t="s">
        <v>94</v>
      </c>
      <c r="AR278" s="57">
        <v>800000</v>
      </c>
      <c r="AS278" s="57">
        <f>AP278*AR278</f>
        <v>800000</v>
      </c>
      <c r="AT278" s="57"/>
      <c r="AU278" s="57">
        <f>AU265</f>
        <v>0</v>
      </c>
      <c r="AV278" s="57" t="s">
        <v>94</v>
      </c>
      <c r="AW278" s="57">
        <v>800000</v>
      </c>
      <c r="AX278" s="57">
        <f>AU278*AW278</f>
        <v>0</v>
      </c>
      <c r="AY278" s="57"/>
      <c r="AZ278" s="57">
        <f>AZ265</f>
        <v>0</v>
      </c>
      <c r="BA278" s="57" t="s">
        <v>94</v>
      </c>
      <c r="BB278" s="57">
        <v>800000</v>
      </c>
      <c r="BC278" s="57">
        <f>AZ278*BB278</f>
        <v>0</v>
      </c>
      <c r="BD278" s="57"/>
      <c r="BE278" s="57">
        <f>BE265</f>
        <v>1</v>
      </c>
      <c r="BF278" s="57" t="s">
        <v>94</v>
      </c>
      <c r="BG278" s="57">
        <v>800000</v>
      </c>
      <c r="BH278" s="57">
        <f>BE278*BG278</f>
        <v>800000</v>
      </c>
      <c r="BI278" s="57"/>
      <c r="BJ278" s="57">
        <f>BJ265</f>
        <v>0</v>
      </c>
      <c r="BK278" s="57" t="s">
        <v>94</v>
      </c>
      <c r="BL278" s="57">
        <v>800000</v>
      </c>
      <c r="BM278" s="57">
        <f>BJ278*BL278</f>
        <v>0</v>
      </c>
      <c r="BN278" s="51"/>
      <c r="BO278" s="67"/>
      <c r="BP278" s="67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</row>
    <row r="279" spans="1:84" s="47" customFormat="1" ht="15" customHeight="1" x14ac:dyDescent="0.3">
      <c r="A279" s="56"/>
      <c r="B279" s="56"/>
      <c r="C279" s="56"/>
      <c r="D279" s="56"/>
      <c r="E279" s="56" t="s">
        <v>51</v>
      </c>
      <c r="F279" s="56">
        <f>G279*25</f>
        <v>25</v>
      </c>
      <c r="G279" s="56">
        <v>1</v>
      </c>
      <c r="H279" s="56" t="s">
        <v>91</v>
      </c>
      <c r="I279" s="56"/>
      <c r="J279" s="56">
        <f>J280+J287</f>
        <v>46588500</v>
      </c>
      <c r="K279" s="56">
        <f>L279*25</f>
        <v>25</v>
      </c>
      <c r="L279" s="56">
        <v>1</v>
      </c>
      <c r="M279" s="56" t="s">
        <v>91</v>
      </c>
      <c r="N279" s="56"/>
      <c r="O279" s="56">
        <f>O280+O287</f>
        <v>46588500</v>
      </c>
      <c r="P279" s="56">
        <f>Q279*25</f>
        <v>25</v>
      </c>
      <c r="Q279" s="56">
        <v>1</v>
      </c>
      <c r="R279" s="56" t="s">
        <v>91</v>
      </c>
      <c r="S279" s="56"/>
      <c r="T279" s="56">
        <f>T280+T287</f>
        <v>46588500</v>
      </c>
      <c r="U279" s="56">
        <f>V279*25</f>
        <v>25</v>
      </c>
      <c r="V279" s="56">
        <v>1</v>
      </c>
      <c r="W279" s="56" t="s">
        <v>91</v>
      </c>
      <c r="X279" s="56"/>
      <c r="Y279" s="56">
        <f>Y280+Y287</f>
        <v>46588500</v>
      </c>
      <c r="Z279" s="56">
        <f>AA279*25</f>
        <v>25</v>
      </c>
      <c r="AA279" s="56">
        <v>1</v>
      </c>
      <c r="AB279" s="56" t="s">
        <v>91</v>
      </c>
      <c r="AC279" s="56"/>
      <c r="AD279" s="56">
        <f>AD280+AD287</f>
        <v>46588500</v>
      </c>
      <c r="AE279" s="56">
        <f>AF279*25</f>
        <v>25</v>
      </c>
      <c r="AF279" s="56">
        <v>1</v>
      </c>
      <c r="AG279" s="56" t="s">
        <v>91</v>
      </c>
      <c r="AH279" s="56"/>
      <c r="AI279" s="56">
        <f>AI280+AI287</f>
        <v>46588500</v>
      </c>
      <c r="AJ279" s="56">
        <f>AK279*25</f>
        <v>25</v>
      </c>
      <c r="AK279" s="56">
        <v>1</v>
      </c>
      <c r="AL279" s="56" t="s">
        <v>91</v>
      </c>
      <c r="AM279" s="56"/>
      <c r="AN279" s="56">
        <f>AN280+AN287</f>
        <v>46588500</v>
      </c>
      <c r="AO279" s="56">
        <f>AP279*25</f>
        <v>25</v>
      </c>
      <c r="AP279" s="56">
        <v>1</v>
      </c>
      <c r="AQ279" s="56" t="s">
        <v>91</v>
      </c>
      <c r="AR279" s="56"/>
      <c r="AS279" s="56">
        <f>AS280+AS287</f>
        <v>46588500</v>
      </c>
      <c r="AT279" s="56">
        <f>AU279*25</f>
        <v>25</v>
      </c>
      <c r="AU279" s="56">
        <v>1</v>
      </c>
      <c r="AV279" s="56" t="s">
        <v>91</v>
      </c>
      <c r="AW279" s="56"/>
      <c r="AX279" s="56">
        <f>AX280+AX287</f>
        <v>46588500</v>
      </c>
      <c r="AY279" s="56">
        <f>AZ279*25</f>
        <v>25</v>
      </c>
      <c r="AZ279" s="56">
        <v>1</v>
      </c>
      <c r="BA279" s="56" t="s">
        <v>91</v>
      </c>
      <c r="BB279" s="56"/>
      <c r="BC279" s="56">
        <f>BC280+BC287</f>
        <v>46588500</v>
      </c>
      <c r="BD279" s="56">
        <f>BE279*25</f>
        <v>25</v>
      </c>
      <c r="BE279" s="56">
        <v>1</v>
      </c>
      <c r="BF279" s="56" t="s">
        <v>91</v>
      </c>
      <c r="BG279" s="56"/>
      <c r="BH279" s="56">
        <f>BH280+BH287</f>
        <v>46588500</v>
      </c>
      <c r="BI279" s="56">
        <f>BJ279*25</f>
        <v>25</v>
      </c>
      <c r="BJ279" s="56">
        <v>1</v>
      </c>
      <c r="BK279" s="56" t="s">
        <v>91</v>
      </c>
      <c r="BL279" s="56"/>
      <c r="BM279" s="56">
        <f>BM280+BM287</f>
        <v>46588500</v>
      </c>
      <c r="BN279" s="51"/>
      <c r="BO279" s="66"/>
      <c r="BP279" s="66"/>
      <c r="BQ279" s="50">
        <f>+F279+K279+P279+U279+Z279+AE279+AJ279+AO279+AT279+AY279+BD279+BI279</f>
        <v>300</v>
      </c>
      <c r="BR279" s="50">
        <f>+G279+L279+Q279+V279+AA279+AF279+AK279+AP279+AU279+AZ279+BE279+BJ279</f>
        <v>12</v>
      </c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</row>
    <row r="280" spans="1:84" s="48" customFormat="1" ht="15" customHeight="1" x14ac:dyDescent="0.3">
      <c r="A280" s="58"/>
      <c r="B280" s="58"/>
      <c r="C280" s="58"/>
      <c r="D280" s="58"/>
      <c r="E280" s="57" t="s">
        <v>19</v>
      </c>
      <c r="F280" s="57"/>
      <c r="G280" s="57">
        <v>0</v>
      </c>
      <c r="H280" s="57" t="s">
        <v>82</v>
      </c>
      <c r="I280" s="57">
        <v>0</v>
      </c>
      <c r="J280" s="57">
        <f>SUM(J281:J286)</f>
        <v>31627500</v>
      </c>
      <c r="K280" s="57"/>
      <c r="L280" s="57">
        <v>0</v>
      </c>
      <c r="M280" s="57" t="s">
        <v>82</v>
      </c>
      <c r="N280" s="57">
        <v>0</v>
      </c>
      <c r="O280" s="57">
        <f>SUM(O281:O286)</f>
        <v>31627500</v>
      </c>
      <c r="P280" s="57"/>
      <c r="Q280" s="57">
        <v>0</v>
      </c>
      <c r="R280" s="57" t="s">
        <v>82</v>
      </c>
      <c r="S280" s="57">
        <v>0</v>
      </c>
      <c r="T280" s="57">
        <f>SUM(T281:T286)</f>
        <v>31627500</v>
      </c>
      <c r="U280" s="57"/>
      <c r="V280" s="57">
        <v>0</v>
      </c>
      <c r="W280" s="57" t="s">
        <v>82</v>
      </c>
      <c r="X280" s="57">
        <v>0</v>
      </c>
      <c r="Y280" s="57">
        <f>SUM(Y281:Y286)</f>
        <v>31627500</v>
      </c>
      <c r="Z280" s="57"/>
      <c r="AA280" s="57">
        <v>0</v>
      </c>
      <c r="AB280" s="57" t="s">
        <v>82</v>
      </c>
      <c r="AC280" s="57">
        <v>0</v>
      </c>
      <c r="AD280" s="57">
        <f>SUM(AD281:AD286)</f>
        <v>31627500</v>
      </c>
      <c r="AE280" s="57"/>
      <c r="AF280" s="57">
        <v>0</v>
      </c>
      <c r="AG280" s="57" t="s">
        <v>82</v>
      </c>
      <c r="AH280" s="57">
        <v>0</v>
      </c>
      <c r="AI280" s="57">
        <f>SUM(AI281:AI286)</f>
        <v>31627500</v>
      </c>
      <c r="AJ280" s="57"/>
      <c r="AK280" s="57">
        <v>0</v>
      </c>
      <c r="AL280" s="57" t="s">
        <v>82</v>
      </c>
      <c r="AM280" s="57">
        <v>0</v>
      </c>
      <c r="AN280" s="57">
        <f>SUM(AN281:AN286)</f>
        <v>31627500</v>
      </c>
      <c r="AO280" s="57"/>
      <c r="AP280" s="57">
        <v>0</v>
      </c>
      <c r="AQ280" s="57" t="s">
        <v>82</v>
      </c>
      <c r="AR280" s="57">
        <v>0</v>
      </c>
      <c r="AS280" s="57">
        <f>SUM(AS281:AS286)</f>
        <v>31627500</v>
      </c>
      <c r="AT280" s="57"/>
      <c r="AU280" s="57">
        <v>0</v>
      </c>
      <c r="AV280" s="57" t="s">
        <v>82</v>
      </c>
      <c r="AW280" s="57">
        <v>0</v>
      </c>
      <c r="AX280" s="57">
        <f>SUM(AX281:AX286)</f>
        <v>31627500</v>
      </c>
      <c r="AY280" s="57"/>
      <c r="AZ280" s="57">
        <v>0</v>
      </c>
      <c r="BA280" s="57" t="s">
        <v>82</v>
      </c>
      <c r="BB280" s="57">
        <v>0</v>
      </c>
      <c r="BC280" s="57">
        <f>SUM(BC281:BC286)</f>
        <v>31627500</v>
      </c>
      <c r="BD280" s="57"/>
      <c r="BE280" s="57">
        <v>0</v>
      </c>
      <c r="BF280" s="57" t="s">
        <v>82</v>
      </c>
      <c r="BG280" s="57">
        <v>0</v>
      </c>
      <c r="BH280" s="57">
        <f>SUM(BH281:BH286)</f>
        <v>31627500</v>
      </c>
      <c r="BI280" s="57"/>
      <c r="BJ280" s="57">
        <v>0</v>
      </c>
      <c r="BK280" s="57" t="s">
        <v>82</v>
      </c>
      <c r="BL280" s="57">
        <v>0</v>
      </c>
      <c r="BM280" s="57">
        <f>SUM(BM281:BM286)</f>
        <v>31627500</v>
      </c>
      <c r="BN280" s="51"/>
      <c r="BO280" s="67"/>
      <c r="BP280" s="67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</row>
    <row r="281" spans="1:84" s="48" customFormat="1" ht="15" customHeight="1" x14ac:dyDescent="0.3">
      <c r="A281" s="58"/>
      <c r="B281" s="58"/>
      <c r="C281" s="58"/>
      <c r="D281" s="58"/>
      <c r="E281" s="57" t="s">
        <v>20</v>
      </c>
      <c r="F281" s="57"/>
      <c r="G281" s="57">
        <f>31*G279</f>
        <v>31</v>
      </c>
      <c r="H281" s="57" t="s">
        <v>93</v>
      </c>
      <c r="I281" s="57">
        <v>150000</v>
      </c>
      <c r="J281" s="57">
        <f t="shared" ref="J281:J286" si="240">G281*I281</f>
        <v>4650000</v>
      </c>
      <c r="K281" s="57"/>
      <c r="L281" s="57">
        <f>31*L279</f>
        <v>31</v>
      </c>
      <c r="M281" s="57" t="s">
        <v>93</v>
      </c>
      <c r="N281" s="57">
        <v>150000</v>
      </c>
      <c r="O281" s="57">
        <f t="shared" ref="O281:O286" si="241">L281*N281</f>
        <v>4650000</v>
      </c>
      <c r="P281" s="57"/>
      <c r="Q281" s="57">
        <f>31*Q279</f>
        <v>31</v>
      </c>
      <c r="R281" s="57" t="s">
        <v>93</v>
      </c>
      <c r="S281" s="57">
        <v>150000</v>
      </c>
      <c r="T281" s="57">
        <f t="shared" ref="T281:T286" si="242">Q281*S281</f>
        <v>4650000</v>
      </c>
      <c r="U281" s="57"/>
      <c r="V281" s="57">
        <f>31*V279</f>
        <v>31</v>
      </c>
      <c r="W281" s="57" t="s">
        <v>93</v>
      </c>
      <c r="X281" s="57">
        <v>150000</v>
      </c>
      <c r="Y281" s="57">
        <f t="shared" ref="Y281:Y286" si="243">V281*X281</f>
        <v>4650000</v>
      </c>
      <c r="Z281" s="57"/>
      <c r="AA281" s="57">
        <f>31*AA279</f>
        <v>31</v>
      </c>
      <c r="AB281" s="57" t="s">
        <v>93</v>
      </c>
      <c r="AC281" s="57">
        <v>150000</v>
      </c>
      <c r="AD281" s="57">
        <f t="shared" ref="AD281:AD286" si="244">AA281*AC281</f>
        <v>4650000</v>
      </c>
      <c r="AE281" s="57"/>
      <c r="AF281" s="57">
        <f>31*AF279</f>
        <v>31</v>
      </c>
      <c r="AG281" s="57" t="s">
        <v>93</v>
      </c>
      <c r="AH281" s="57">
        <v>150000</v>
      </c>
      <c r="AI281" s="57">
        <f t="shared" ref="AI281:AI286" si="245">AF281*AH281</f>
        <v>4650000</v>
      </c>
      <c r="AJ281" s="57"/>
      <c r="AK281" s="57">
        <f>31*AK279</f>
        <v>31</v>
      </c>
      <c r="AL281" s="57" t="s">
        <v>93</v>
      </c>
      <c r="AM281" s="57">
        <v>150000</v>
      </c>
      <c r="AN281" s="57">
        <f t="shared" ref="AN281:AN286" si="246">AK281*AM281</f>
        <v>4650000</v>
      </c>
      <c r="AO281" s="57"/>
      <c r="AP281" s="57">
        <f>31*AP279</f>
        <v>31</v>
      </c>
      <c r="AQ281" s="57" t="s">
        <v>93</v>
      </c>
      <c r="AR281" s="57">
        <v>150000</v>
      </c>
      <c r="AS281" s="57">
        <f t="shared" ref="AS281:AS286" si="247">AP281*AR281</f>
        <v>4650000</v>
      </c>
      <c r="AT281" s="57"/>
      <c r="AU281" s="57">
        <f>31*AU279</f>
        <v>31</v>
      </c>
      <c r="AV281" s="57" t="s">
        <v>93</v>
      </c>
      <c r="AW281" s="57">
        <v>150000</v>
      </c>
      <c r="AX281" s="57">
        <f t="shared" ref="AX281:AX286" si="248">AU281*AW281</f>
        <v>4650000</v>
      </c>
      <c r="AY281" s="57"/>
      <c r="AZ281" s="57">
        <f>31*AZ279</f>
        <v>31</v>
      </c>
      <c r="BA281" s="57" t="s">
        <v>93</v>
      </c>
      <c r="BB281" s="57">
        <v>150000</v>
      </c>
      <c r="BC281" s="57">
        <f t="shared" ref="BC281:BC286" si="249">AZ281*BB281</f>
        <v>4650000</v>
      </c>
      <c r="BD281" s="57"/>
      <c r="BE281" s="57">
        <f>31*BE279</f>
        <v>31</v>
      </c>
      <c r="BF281" s="57" t="s">
        <v>93</v>
      </c>
      <c r="BG281" s="57">
        <v>150000</v>
      </c>
      <c r="BH281" s="57">
        <f t="shared" ref="BH281:BH286" si="250">BE281*BG281</f>
        <v>4650000</v>
      </c>
      <c r="BI281" s="57"/>
      <c r="BJ281" s="57">
        <f>31*BJ279</f>
        <v>31</v>
      </c>
      <c r="BK281" s="57" t="s">
        <v>93</v>
      </c>
      <c r="BL281" s="57">
        <v>150000</v>
      </c>
      <c r="BM281" s="57">
        <f t="shared" ref="BM281:BM286" si="251">BJ281*BL281</f>
        <v>4650000</v>
      </c>
      <c r="BN281" s="51"/>
      <c r="BO281" s="67"/>
      <c r="BP281" s="67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</row>
    <row r="282" spans="1:84" s="48" customFormat="1" ht="15" customHeight="1" x14ac:dyDescent="0.3">
      <c r="A282" s="58"/>
      <c r="B282" s="58"/>
      <c r="C282" s="58"/>
      <c r="D282" s="58"/>
      <c r="E282" s="57" t="s">
        <v>21</v>
      </c>
      <c r="F282" s="57"/>
      <c r="G282" s="57">
        <f>22*2*G279</f>
        <v>44</v>
      </c>
      <c r="H282" s="57" t="s">
        <v>93</v>
      </c>
      <c r="I282" s="57">
        <v>150000</v>
      </c>
      <c r="J282" s="57">
        <f t="shared" si="240"/>
        <v>6600000</v>
      </c>
      <c r="K282" s="57"/>
      <c r="L282" s="57">
        <f>22*2*L279</f>
        <v>44</v>
      </c>
      <c r="M282" s="57" t="s">
        <v>93</v>
      </c>
      <c r="N282" s="57">
        <v>150000</v>
      </c>
      <c r="O282" s="57">
        <f t="shared" si="241"/>
        <v>6600000</v>
      </c>
      <c r="P282" s="57"/>
      <c r="Q282" s="57">
        <f>22*2*Q279</f>
        <v>44</v>
      </c>
      <c r="R282" s="57" t="s">
        <v>93</v>
      </c>
      <c r="S282" s="57">
        <v>150000</v>
      </c>
      <c r="T282" s="57">
        <f t="shared" si="242"/>
        <v>6600000</v>
      </c>
      <c r="U282" s="57"/>
      <c r="V282" s="57">
        <f>22*2*V279</f>
        <v>44</v>
      </c>
      <c r="W282" s="57" t="s">
        <v>93</v>
      </c>
      <c r="X282" s="57">
        <v>150000</v>
      </c>
      <c r="Y282" s="57">
        <f t="shared" si="243"/>
        <v>6600000</v>
      </c>
      <c r="Z282" s="57"/>
      <c r="AA282" s="57">
        <f>22*2*AA279</f>
        <v>44</v>
      </c>
      <c r="AB282" s="57" t="s">
        <v>93</v>
      </c>
      <c r="AC282" s="57">
        <v>150000</v>
      </c>
      <c r="AD282" s="57">
        <f t="shared" si="244"/>
        <v>6600000</v>
      </c>
      <c r="AE282" s="57"/>
      <c r="AF282" s="57">
        <f>22*2*AF279</f>
        <v>44</v>
      </c>
      <c r="AG282" s="57" t="s">
        <v>93</v>
      </c>
      <c r="AH282" s="57">
        <v>150000</v>
      </c>
      <c r="AI282" s="57">
        <f t="shared" si="245"/>
        <v>6600000</v>
      </c>
      <c r="AJ282" s="57"/>
      <c r="AK282" s="57">
        <f>22*2*AK279</f>
        <v>44</v>
      </c>
      <c r="AL282" s="57" t="s">
        <v>93</v>
      </c>
      <c r="AM282" s="57">
        <v>150000</v>
      </c>
      <c r="AN282" s="57">
        <f t="shared" si="246"/>
        <v>6600000</v>
      </c>
      <c r="AO282" s="57"/>
      <c r="AP282" s="57">
        <f>22*2*AP279</f>
        <v>44</v>
      </c>
      <c r="AQ282" s="57" t="s">
        <v>93</v>
      </c>
      <c r="AR282" s="57">
        <v>150000</v>
      </c>
      <c r="AS282" s="57">
        <f t="shared" si="247"/>
        <v>6600000</v>
      </c>
      <c r="AT282" s="57"/>
      <c r="AU282" s="57">
        <f>22*2*AU279</f>
        <v>44</v>
      </c>
      <c r="AV282" s="57" t="s">
        <v>93</v>
      </c>
      <c r="AW282" s="57">
        <v>150000</v>
      </c>
      <c r="AX282" s="57">
        <f t="shared" si="248"/>
        <v>6600000</v>
      </c>
      <c r="AY282" s="57"/>
      <c r="AZ282" s="57">
        <f>22*2*AZ279</f>
        <v>44</v>
      </c>
      <c r="BA282" s="57" t="s">
        <v>93</v>
      </c>
      <c r="BB282" s="57">
        <v>150000</v>
      </c>
      <c r="BC282" s="57">
        <f t="shared" si="249"/>
        <v>6600000</v>
      </c>
      <c r="BD282" s="57"/>
      <c r="BE282" s="57">
        <f>22*2*BE279</f>
        <v>44</v>
      </c>
      <c r="BF282" s="57" t="s">
        <v>93</v>
      </c>
      <c r="BG282" s="57">
        <v>150000</v>
      </c>
      <c r="BH282" s="57">
        <f t="shared" si="250"/>
        <v>6600000</v>
      </c>
      <c r="BI282" s="57"/>
      <c r="BJ282" s="57">
        <f>22*2*BJ279</f>
        <v>44</v>
      </c>
      <c r="BK282" s="57" t="s">
        <v>93</v>
      </c>
      <c r="BL282" s="57">
        <v>150000</v>
      </c>
      <c r="BM282" s="57">
        <f t="shared" si="251"/>
        <v>6600000</v>
      </c>
      <c r="BN282" s="51"/>
      <c r="BO282" s="67"/>
      <c r="BP282" s="67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</row>
    <row r="283" spans="1:84" s="48" customFormat="1" ht="15" customHeight="1" x14ac:dyDescent="0.3">
      <c r="A283" s="58"/>
      <c r="B283" s="58"/>
      <c r="C283" s="58"/>
      <c r="D283" s="58"/>
      <c r="E283" s="57" t="s">
        <v>22</v>
      </c>
      <c r="F283" s="57"/>
      <c r="G283" s="57">
        <f>G279</f>
        <v>1</v>
      </c>
      <c r="H283" s="57" t="s">
        <v>94</v>
      </c>
      <c r="I283" s="57">
        <v>0</v>
      </c>
      <c r="J283" s="57">
        <f t="shared" si="240"/>
        <v>0</v>
      </c>
      <c r="K283" s="57"/>
      <c r="L283" s="57">
        <f>L279</f>
        <v>1</v>
      </c>
      <c r="M283" s="57" t="s">
        <v>94</v>
      </c>
      <c r="N283" s="57">
        <v>0</v>
      </c>
      <c r="O283" s="57">
        <f t="shared" si="241"/>
        <v>0</v>
      </c>
      <c r="P283" s="57"/>
      <c r="Q283" s="57">
        <f>Q279</f>
        <v>1</v>
      </c>
      <c r="R283" s="57" t="s">
        <v>94</v>
      </c>
      <c r="S283" s="57">
        <v>0</v>
      </c>
      <c r="T283" s="57">
        <f t="shared" si="242"/>
        <v>0</v>
      </c>
      <c r="U283" s="57"/>
      <c r="V283" s="57">
        <f>V279</f>
        <v>1</v>
      </c>
      <c r="W283" s="57" t="s">
        <v>94</v>
      </c>
      <c r="X283" s="57">
        <v>0</v>
      </c>
      <c r="Y283" s="57">
        <f t="shared" si="243"/>
        <v>0</v>
      </c>
      <c r="Z283" s="57"/>
      <c r="AA283" s="57">
        <f>AA279</f>
        <v>1</v>
      </c>
      <c r="AB283" s="57" t="s">
        <v>94</v>
      </c>
      <c r="AC283" s="57">
        <v>0</v>
      </c>
      <c r="AD283" s="57">
        <f t="shared" si="244"/>
        <v>0</v>
      </c>
      <c r="AE283" s="57"/>
      <c r="AF283" s="57">
        <f>AF279</f>
        <v>1</v>
      </c>
      <c r="AG283" s="57" t="s">
        <v>94</v>
      </c>
      <c r="AH283" s="57">
        <v>0</v>
      </c>
      <c r="AI283" s="57">
        <f t="shared" si="245"/>
        <v>0</v>
      </c>
      <c r="AJ283" s="57"/>
      <c r="AK283" s="57">
        <f>AK279</f>
        <v>1</v>
      </c>
      <c r="AL283" s="57" t="s">
        <v>94</v>
      </c>
      <c r="AM283" s="57">
        <v>0</v>
      </c>
      <c r="AN283" s="57">
        <f t="shared" si="246"/>
        <v>0</v>
      </c>
      <c r="AO283" s="57"/>
      <c r="AP283" s="57">
        <f>AP279</f>
        <v>1</v>
      </c>
      <c r="AQ283" s="57" t="s">
        <v>94</v>
      </c>
      <c r="AR283" s="57">
        <v>0</v>
      </c>
      <c r="AS283" s="57">
        <f t="shared" si="247"/>
        <v>0</v>
      </c>
      <c r="AT283" s="57"/>
      <c r="AU283" s="57">
        <f>AU279</f>
        <v>1</v>
      </c>
      <c r="AV283" s="57" t="s">
        <v>94</v>
      </c>
      <c r="AW283" s="57">
        <v>0</v>
      </c>
      <c r="AX283" s="57">
        <f t="shared" si="248"/>
        <v>0</v>
      </c>
      <c r="AY283" s="57"/>
      <c r="AZ283" s="57">
        <f>AZ279</f>
        <v>1</v>
      </c>
      <c r="BA283" s="57" t="s">
        <v>94</v>
      </c>
      <c r="BB283" s="57">
        <v>0</v>
      </c>
      <c r="BC283" s="57">
        <f t="shared" si="249"/>
        <v>0</v>
      </c>
      <c r="BD283" s="57"/>
      <c r="BE283" s="57">
        <f>BE279</f>
        <v>1</v>
      </c>
      <c r="BF283" s="57" t="s">
        <v>94</v>
      </c>
      <c r="BG283" s="57">
        <v>0</v>
      </c>
      <c r="BH283" s="57">
        <f t="shared" si="250"/>
        <v>0</v>
      </c>
      <c r="BI283" s="57"/>
      <c r="BJ283" s="57">
        <f>BJ279</f>
        <v>1</v>
      </c>
      <c r="BK283" s="57" t="s">
        <v>94</v>
      </c>
      <c r="BL283" s="57">
        <v>0</v>
      </c>
      <c r="BM283" s="57">
        <f t="shared" si="251"/>
        <v>0</v>
      </c>
      <c r="BN283" s="51"/>
      <c r="BO283" s="67"/>
      <c r="BP283" s="67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</row>
    <row r="284" spans="1:84" s="48" customFormat="1" ht="15" customHeight="1" x14ac:dyDescent="0.3">
      <c r="A284" s="58"/>
      <c r="B284" s="58"/>
      <c r="C284" s="58"/>
      <c r="D284" s="58"/>
      <c r="E284" s="57" t="s">
        <v>23</v>
      </c>
      <c r="F284" s="57"/>
      <c r="G284" s="57">
        <f>1*G279</f>
        <v>1</v>
      </c>
      <c r="H284" s="57" t="s">
        <v>95</v>
      </c>
      <c r="I284" s="57">
        <v>190000</v>
      </c>
      <c r="J284" s="57">
        <f t="shared" si="240"/>
        <v>190000</v>
      </c>
      <c r="K284" s="57"/>
      <c r="L284" s="57">
        <f>1*L279</f>
        <v>1</v>
      </c>
      <c r="M284" s="57" t="s">
        <v>95</v>
      </c>
      <c r="N284" s="57">
        <v>190000</v>
      </c>
      <c r="O284" s="57">
        <f t="shared" si="241"/>
        <v>190000</v>
      </c>
      <c r="P284" s="57"/>
      <c r="Q284" s="57">
        <f>1*Q279</f>
        <v>1</v>
      </c>
      <c r="R284" s="57" t="s">
        <v>95</v>
      </c>
      <c r="S284" s="57">
        <v>190000</v>
      </c>
      <c r="T284" s="57">
        <f t="shared" si="242"/>
        <v>190000</v>
      </c>
      <c r="U284" s="57"/>
      <c r="V284" s="57">
        <f>1*V279</f>
        <v>1</v>
      </c>
      <c r="W284" s="57" t="s">
        <v>95</v>
      </c>
      <c r="X284" s="57">
        <v>190000</v>
      </c>
      <c r="Y284" s="57">
        <f t="shared" si="243"/>
        <v>190000</v>
      </c>
      <c r="Z284" s="57"/>
      <c r="AA284" s="57">
        <f>1*AA279</f>
        <v>1</v>
      </c>
      <c r="AB284" s="57" t="s">
        <v>95</v>
      </c>
      <c r="AC284" s="57">
        <v>190000</v>
      </c>
      <c r="AD284" s="57">
        <f t="shared" si="244"/>
        <v>190000</v>
      </c>
      <c r="AE284" s="57"/>
      <c r="AF284" s="57">
        <f>1*AF279</f>
        <v>1</v>
      </c>
      <c r="AG284" s="57" t="s">
        <v>95</v>
      </c>
      <c r="AH284" s="57">
        <v>190000</v>
      </c>
      <c r="AI284" s="57">
        <f t="shared" si="245"/>
        <v>190000</v>
      </c>
      <c r="AJ284" s="57"/>
      <c r="AK284" s="57">
        <f>1*AK279</f>
        <v>1</v>
      </c>
      <c r="AL284" s="57" t="s">
        <v>95</v>
      </c>
      <c r="AM284" s="57">
        <v>190000</v>
      </c>
      <c r="AN284" s="57">
        <f t="shared" si="246"/>
        <v>190000</v>
      </c>
      <c r="AO284" s="57"/>
      <c r="AP284" s="57">
        <f>1*AP279</f>
        <v>1</v>
      </c>
      <c r="AQ284" s="57" t="s">
        <v>95</v>
      </c>
      <c r="AR284" s="57">
        <v>190000</v>
      </c>
      <c r="AS284" s="57">
        <f t="shared" si="247"/>
        <v>190000</v>
      </c>
      <c r="AT284" s="57"/>
      <c r="AU284" s="57">
        <f>1*AU279</f>
        <v>1</v>
      </c>
      <c r="AV284" s="57" t="s">
        <v>95</v>
      </c>
      <c r="AW284" s="57">
        <v>190000</v>
      </c>
      <c r="AX284" s="57">
        <f t="shared" si="248"/>
        <v>190000</v>
      </c>
      <c r="AY284" s="57"/>
      <c r="AZ284" s="57">
        <f>1*AZ279</f>
        <v>1</v>
      </c>
      <c r="BA284" s="57" t="s">
        <v>95</v>
      </c>
      <c r="BB284" s="57">
        <v>190000</v>
      </c>
      <c r="BC284" s="57">
        <f t="shared" si="249"/>
        <v>190000</v>
      </c>
      <c r="BD284" s="57"/>
      <c r="BE284" s="57">
        <f>1*BE279</f>
        <v>1</v>
      </c>
      <c r="BF284" s="57" t="s">
        <v>95</v>
      </c>
      <c r="BG284" s="57">
        <v>190000</v>
      </c>
      <c r="BH284" s="57">
        <f t="shared" si="250"/>
        <v>190000</v>
      </c>
      <c r="BI284" s="57"/>
      <c r="BJ284" s="57">
        <f>1*BJ279</f>
        <v>1</v>
      </c>
      <c r="BK284" s="57" t="s">
        <v>95</v>
      </c>
      <c r="BL284" s="57">
        <v>190000</v>
      </c>
      <c r="BM284" s="57">
        <f t="shared" si="251"/>
        <v>190000</v>
      </c>
      <c r="BN284" s="51"/>
      <c r="BO284" s="67"/>
      <c r="BP284" s="67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</row>
    <row r="285" spans="1:84" s="48" customFormat="1" ht="15" customHeight="1" x14ac:dyDescent="0.3">
      <c r="A285" s="58"/>
      <c r="B285" s="58"/>
      <c r="C285" s="58"/>
      <c r="D285" s="58"/>
      <c r="E285" s="57" t="s">
        <v>24</v>
      </c>
      <c r="F285" s="57"/>
      <c r="G285" s="57">
        <f>2*2*F279</f>
        <v>100</v>
      </c>
      <c r="H285" s="57" t="s">
        <v>96</v>
      </c>
      <c r="I285" s="57">
        <v>200000</v>
      </c>
      <c r="J285" s="57">
        <f t="shared" si="240"/>
        <v>20000000</v>
      </c>
      <c r="K285" s="57"/>
      <c r="L285" s="57">
        <f>2*2*K279</f>
        <v>100</v>
      </c>
      <c r="M285" s="57" t="s">
        <v>96</v>
      </c>
      <c r="N285" s="57">
        <v>200000</v>
      </c>
      <c r="O285" s="57">
        <f t="shared" si="241"/>
        <v>20000000</v>
      </c>
      <c r="P285" s="57"/>
      <c r="Q285" s="57">
        <f>2*2*P279</f>
        <v>100</v>
      </c>
      <c r="R285" s="57" t="s">
        <v>96</v>
      </c>
      <c r="S285" s="57">
        <v>200000</v>
      </c>
      <c r="T285" s="57">
        <f t="shared" si="242"/>
        <v>20000000</v>
      </c>
      <c r="U285" s="57"/>
      <c r="V285" s="57">
        <f>2*2*U279</f>
        <v>100</v>
      </c>
      <c r="W285" s="57" t="s">
        <v>96</v>
      </c>
      <c r="X285" s="57">
        <v>200000</v>
      </c>
      <c r="Y285" s="57">
        <f t="shared" si="243"/>
        <v>20000000</v>
      </c>
      <c r="Z285" s="57"/>
      <c r="AA285" s="57">
        <f>2*2*Z279</f>
        <v>100</v>
      </c>
      <c r="AB285" s="57" t="s">
        <v>96</v>
      </c>
      <c r="AC285" s="57">
        <v>200000</v>
      </c>
      <c r="AD285" s="57">
        <f t="shared" si="244"/>
        <v>20000000</v>
      </c>
      <c r="AE285" s="57"/>
      <c r="AF285" s="57">
        <f>2*2*AE279</f>
        <v>100</v>
      </c>
      <c r="AG285" s="57" t="s">
        <v>96</v>
      </c>
      <c r="AH285" s="57">
        <v>200000</v>
      </c>
      <c r="AI285" s="57">
        <f t="shared" si="245"/>
        <v>20000000</v>
      </c>
      <c r="AJ285" s="57"/>
      <c r="AK285" s="57">
        <f>2*2*AJ279</f>
        <v>100</v>
      </c>
      <c r="AL285" s="57" t="s">
        <v>96</v>
      </c>
      <c r="AM285" s="57">
        <v>200000</v>
      </c>
      <c r="AN285" s="57">
        <f t="shared" si="246"/>
        <v>20000000</v>
      </c>
      <c r="AO285" s="57"/>
      <c r="AP285" s="57">
        <f>2*2*AO279</f>
        <v>100</v>
      </c>
      <c r="AQ285" s="57" t="s">
        <v>96</v>
      </c>
      <c r="AR285" s="57">
        <v>200000</v>
      </c>
      <c r="AS285" s="57">
        <f t="shared" si="247"/>
        <v>20000000</v>
      </c>
      <c r="AT285" s="57"/>
      <c r="AU285" s="57">
        <f>2*2*AT279</f>
        <v>100</v>
      </c>
      <c r="AV285" s="57" t="s">
        <v>96</v>
      </c>
      <c r="AW285" s="57">
        <v>200000</v>
      </c>
      <c r="AX285" s="57">
        <f t="shared" si="248"/>
        <v>20000000</v>
      </c>
      <c r="AY285" s="57"/>
      <c r="AZ285" s="57">
        <f>2*2*AY279</f>
        <v>100</v>
      </c>
      <c r="BA285" s="57" t="s">
        <v>96</v>
      </c>
      <c r="BB285" s="57">
        <v>200000</v>
      </c>
      <c r="BC285" s="57">
        <f t="shared" si="249"/>
        <v>20000000</v>
      </c>
      <c r="BD285" s="57"/>
      <c r="BE285" s="57">
        <f>2*2*BD279</f>
        <v>100</v>
      </c>
      <c r="BF285" s="57" t="s">
        <v>96</v>
      </c>
      <c r="BG285" s="57">
        <v>200000</v>
      </c>
      <c r="BH285" s="57">
        <f t="shared" si="250"/>
        <v>20000000</v>
      </c>
      <c r="BI285" s="57"/>
      <c r="BJ285" s="57">
        <f>2*2*BI279</f>
        <v>100</v>
      </c>
      <c r="BK285" s="57" t="s">
        <v>96</v>
      </c>
      <c r="BL285" s="57">
        <v>200000</v>
      </c>
      <c r="BM285" s="57">
        <f t="shared" si="251"/>
        <v>20000000</v>
      </c>
      <c r="BN285" s="51"/>
      <c r="BO285" s="67"/>
      <c r="BP285" s="67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</row>
    <row r="286" spans="1:84" s="48" customFormat="1" ht="15" customHeight="1" x14ac:dyDescent="0.3">
      <c r="A286" s="58"/>
      <c r="B286" s="58"/>
      <c r="C286" s="58"/>
      <c r="D286" s="58"/>
      <c r="E286" s="57" t="s">
        <v>25</v>
      </c>
      <c r="F286" s="57"/>
      <c r="G286" s="57">
        <f>1*F279</f>
        <v>25</v>
      </c>
      <c r="H286" s="57" t="s">
        <v>95</v>
      </c>
      <c r="I286" s="57">
        <v>7500</v>
      </c>
      <c r="J286" s="57">
        <f t="shared" si="240"/>
        <v>187500</v>
      </c>
      <c r="K286" s="57"/>
      <c r="L286" s="57">
        <f>1*K279</f>
        <v>25</v>
      </c>
      <c r="M286" s="57" t="s">
        <v>95</v>
      </c>
      <c r="N286" s="57">
        <v>7500</v>
      </c>
      <c r="O286" s="57">
        <f t="shared" si="241"/>
        <v>187500</v>
      </c>
      <c r="P286" s="57"/>
      <c r="Q286" s="57">
        <f>1*P279</f>
        <v>25</v>
      </c>
      <c r="R286" s="57" t="s">
        <v>95</v>
      </c>
      <c r="S286" s="57">
        <v>7500</v>
      </c>
      <c r="T286" s="57">
        <f t="shared" si="242"/>
        <v>187500</v>
      </c>
      <c r="U286" s="57"/>
      <c r="V286" s="57">
        <f>1*U279</f>
        <v>25</v>
      </c>
      <c r="W286" s="57" t="s">
        <v>95</v>
      </c>
      <c r="X286" s="57">
        <v>7500</v>
      </c>
      <c r="Y286" s="57">
        <f t="shared" si="243"/>
        <v>187500</v>
      </c>
      <c r="Z286" s="57"/>
      <c r="AA286" s="57">
        <f>1*Z279</f>
        <v>25</v>
      </c>
      <c r="AB286" s="57" t="s">
        <v>95</v>
      </c>
      <c r="AC286" s="57">
        <v>7500</v>
      </c>
      <c r="AD286" s="57">
        <f t="shared" si="244"/>
        <v>187500</v>
      </c>
      <c r="AE286" s="57"/>
      <c r="AF286" s="57">
        <f>1*AE279</f>
        <v>25</v>
      </c>
      <c r="AG286" s="57" t="s">
        <v>95</v>
      </c>
      <c r="AH286" s="57">
        <v>7500</v>
      </c>
      <c r="AI286" s="57">
        <f t="shared" si="245"/>
        <v>187500</v>
      </c>
      <c r="AJ286" s="57"/>
      <c r="AK286" s="57">
        <f>1*AJ279</f>
        <v>25</v>
      </c>
      <c r="AL286" s="57" t="s">
        <v>95</v>
      </c>
      <c r="AM286" s="57">
        <v>7500</v>
      </c>
      <c r="AN286" s="57">
        <f t="shared" si="246"/>
        <v>187500</v>
      </c>
      <c r="AO286" s="57"/>
      <c r="AP286" s="57">
        <f>1*AO279</f>
        <v>25</v>
      </c>
      <c r="AQ286" s="57" t="s">
        <v>95</v>
      </c>
      <c r="AR286" s="57">
        <v>7500</v>
      </c>
      <c r="AS286" s="57">
        <f t="shared" si="247"/>
        <v>187500</v>
      </c>
      <c r="AT286" s="57"/>
      <c r="AU286" s="57">
        <f>1*AT279</f>
        <v>25</v>
      </c>
      <c r="AV286" s="57" t="s">
        <v>95</v>
      </c>
      <c r="AW286" s="57">
        <v>7500</v>
      </c>
      <c r="AX286" s="57">
        <f t="shared" si="248"/>
        <v>187500</v>
      </c>
      <c r="AY286" s="57"/>
      <c r="AZ286" s="57">
        <f>1*AY279</f>
        <v>25</v>
      </c>
      <c r="BA286" s="57" t="s">
        <v>95</v>
      </c>
      <c r="BB286" s="57">
        <v>7500</v>
      </c>
      <c r="BC286" s="57">
        <f t="shared" si="249"/>
        <v>187500</v>
      </c>
      <c r="BD286" s="57"/>
      <c r="BE286" s="57">
        <f>1*BD279</f>
        <v>25</v>
      </c>
      <c r="BF286" s="57" t="s">
        <v>95</v>
      </c>
      <c r="BG286" s="57">
        <v>7500</v>
      </c>
      <c r="BH286" s="57">
        <f t="shared" si="250"/>
        <v>187500</v>
      </c>
      <c r="BI286" s="57"/>
      <c r="BJ286" s="57">
        <f>1*BI279</f>
        <v>25</v>
      </c>
      <c r="BK286" s="57" t="s">
        <v>95</v>
      </c>
      <c r="BL286" s="57">
        <v>7500</v>
      </c>
      <c r="BM286" s="57">
        <f t="shared" si="251"/>
        <v>187500</v>
      </c>
      <c r="BN286" s="51"/>
      <c r="BO286" s="67"/>
      <c r="BP286" s="67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</row>
    <row r="287" spans="1:84" s="48" customFormat="1" ht="15" customHeight="1" x14ac:dyDescent="0.3">
      <c r="A287" s="58"/>
      <c r="B287" s="58"/>
      <c r="C287" s="58"/>
      <c r="D287" s="58"/>
      <c r="E287" s="57" t="s">
        <v>26</v>
      </c>
      <c r="F287" s="57"/>
      <c r="G287" s="57">
        <v>0</v>
      </c>
      <c r="H287" s="57" t="s">
        <v>82</v>
      </c>
      <c r="I287" s="57">
        <v>0</v>
      </c>
      <c r="J287" s="57">
        <f>SUM(J288:J292)</f>
        <v>14961000</v>
      </c>
      <c r="K287" s="57"/>
      <c r="L287" s="57">
        <v>0</v>
      </c>
      <c r="M287" s="57" t="s">
        <v>82</v>
      </c>
      <c r="N287" s="57">
        <v>0</v>
      </c>
      <c r="O287" s="57">
        <f>SUM(O288:O292)</f>
        <v>14961000</v>
      </c>
      <c r="P287" s="57"/>
      <c r="Q287" s="57">
        <v>0</v>
      </c>
      <c r="R287" s="57" t="s">
        <v>82</v>
      </c>
      <c r="S287" s="57">
        <v>0</v>
      </c>
      <c r="T287" s="57">
        <f>SUM(T288:T292)</f>
        <v>14961000</v>
      </c>
      <c r="U287" s="57"/>
      <c r="V287" s="57">
        <v>0</v>
      </c>
      <c r="W287" s="57" t="s">
        <v>82</v>
      </c>
      <c r="X287" s="57">
        <v>0</v>
      </c>
      <c r="Y287" s="57">
        <f>SUM(Y288:Y292)</f>
        <v>14961000</v>
      </c>
      <c r="Z287" s="57"/>
      <c r="AA287" s="57">
        <v>0</v>
      </c>
      <c r="AB287" s="57" t="s">
        <v>82</v>
      </c>
      <c r="AC287" s="57">
        <v>0</v>
      </c>
      <c r="AD287" s="57">
        <f>SUM(AD288:AD292)</f>
        <v>14961000</v>
      </c>
      <c r="AE287" s="57"/>
      <c r="AF287" s="57">
        <v>0</v>
      </c>
      <c r="AG287" s="57" t="s">
        <v>82</v>
      </c>
      <c r="AH287" s="57">
        <v>0</v>
      </c>
      <c r="AI287" s="57">
        <f>SUM(AI288:AI292)</f>
        <v>14961000</v>
      </c>
      <c r="AJ287" s="57"/>
      <c r="AK287" s="57">
        <v>0</v>
      </c>
      <c r="AL287" s="57" t="s">
        <v>82</v>
      </c>
      <c r="AM287" s="57">
        <v>0</v>
      </c>
      <c r="AN287" s="57">
        <f>SUM(AN288:AN292)</f>
        <v>14961000</v>
      </c>
      <c r="AO287" s="57"/>
      <c r="AP287" s="57">
        <v>0</v>
      </c>
      <c r="AQ287" s="57" t="s">
        <v>82</v>
      </c>
      <c r="AR287" s="57">
        <v>0</v>
      </c>
      <c r="AS287" s="57">
        <f>SUM(AS288:AS292)</f>
        <v>14961000</v>
      </c>
      <c r="AT287" s="57"/>
      <c r="AU287" s="57">
        <v>0</v>
      </c>
      <c r="AV287" s="57" t="s">
        <v>82</v>
      </c>
      <c r="AW287" s="57">
        <v>0</v>
      </c>
      <c r="AX287" s="57">
        <f>SUM(AX288:AX292)</f>
        <v>14961000</v>
      </c>
      <c r="AY287" s="57"/>
      <c r="AZ287" s="57">
        <v>0</v>
      </c>
      <c r="BA287" s="57" t="s">
        <v>82</v>
      </c>
      <c r="BB287" s="57">
        <v>0</v>
      </c>
      <c r="BC287" s="57">
        <f>SUM(BC288:BC292)</f>
        <v>14961000</v>
      </c>
      <c r="BD287" s="57"/>
      <c r="BE287" s="57">
        <v>0</v>
      </c>
      <c r="BF287" s="57" t="s">
        <v>82</v>
      </c>
      <c r="BG287" s="57">
        <v>0</v>
      </c>
      <c r="BH287" s="57">
        <f>SUM(BH288:BH292)</f>
        <v>14961000</v>
      </c>
      <c r="BI287" s="57"/>
      <c r="BJ287" s="57">
        <v>0</v>
      </c>
      <c r="BK287" s="57" t="s">
        <v>82</v>
      </c>
      <c r="BL287" s="57">
        <v>0</v>
      </c>
      <c r="BM287" s="57">
        <f>SUM(BM288:BM292)</f>
        <v>14961000</v>
      </c>
      <c r="BN287" s="51"/>
      <c r="BO287" s="67"/>
      <c r="BP287" s="67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</row>
    <row r="288" spans="1:84" s="48" customFormat="1" ht="15" customHeight="1" x14ac:dyDescent="0.3">
      <c r="A288" s="58"/>
      <c r="B288" s="58"/>
      <c r="C288" s="58"/>
      <c r="D288" s="58"/>
      <c r="E288" s="57" t="s">
        <v>27</v>
      </c>
      <c r="F288" s="57"/>
      <c r="G288" s="57">
        <f>G279</f>
        <v>1</v>
      </c>
      <c r="H288" s="57" t="s">
        <v>94</v>
      </c>
      <c r="I288" s="57">
        <f>2400000+480000+2400000+408000+360000+60000+768000+75000+360000+600000</f>
        <v>7911000</v>
      </c>
      <c r="J288" s="57">
        <f>G288*I288</f>
        <v>7911000</v>
      </c>
      <c r="K288" s="57"/>
      <c r="L288" s="57">
        <f>L279</f>
        <v>1</v>
      </c>
      <c r="M288" s="57" t="s">
        <v>94</v>
      </c>
      <c r="N288" s="57">
        <f>2400000+480000+2400000+408000+360000+60000+768000+75000+360000+600000</f>
        <v>7911000</v>
      </c>
      <c r="O288" s="57">
        <f>L288*N288</f>
        <v>7911000</v>
      </c>
      <c r="P288" s="57"/>
      <c r="Q288" s="57">
        <f>Q279</f>
        <v>1</v>
      </c>
      <c r="R288" s="57" t="s">
        <v>94</v>
      </c>
      <c r="S288" s="57">
        <f>2400000+480000+2400000+408000+360000+60000+768000+75000+360000+600000</f>
        <v>7911000</v>
      </c>
      <c r="T288" s="57">
        <f>Q288*S288</f>
        <v>7911000</v>
      </c>
      <c r="U288" s="57"/>
      <c r="V288" s="57">
        <f>V279</f>
        <v>1</v>
      </c>
      <c r="W288" s="57" t="s">
        <v>94</v>
      </c>
      <c r="X288" s="57">
        <f>2400000+480000+2400000+408000+360000+60000+768000+75000+360000+600000</f>
        <v>7911000</v>
      </c>
      <c r="Y288" s="57">
        <f>V288*X288</f>
        <v>7911000</v>
      </c>
      <c r="Z288" s="57"/>
      <c r="AA288" s="57">
        <f>AA279</f>
        <v>1</v>
      </c>
      <c r="AB288" s="57" t="s">
        <v>94</v>
      </c>
      <c r="AC288" s="57">
        <f>2400000+480000+2400000+408000+360000+60000+768000+75000+360000+600000</f>
        <v>7911000</v>
      </c>
      <c r="AD288" s="57">
        <f>AA288*AC288</f>
        <v>7911000</v>
      </c>
      <c r="AE288" s="57"/>
      <c r="AF288" s="57">
        <f>AF279</f>
        <v>1</v>
      </c>
      <c r="AG288" s="57" t="s">
        <v>94</v>
      </c>
      <c r="AH288" s="57">
        <f>2400000+480000+2400000+408000+360000+60000+768000+75000+360000+600000</f>
        <v>7911000</v>
      </c>
      <c r="AI288" s="57">
        <f>AF288*AH288</f>
        <v>7911000</v>
      </c>
      <c r="AJ288" s="57"/>
      <c r="AK288" s="57">
        <f>AK279</f>
        <v>1</v>
      </c>
      <c r="AL288" s="57" t="s">
        <v>94</v>
      </c>
      <c r="AM288" s="57">
        <f>2400000+480000+2400000+408000+360000+60000+768000+75000+360000+600000</f>
        <v>7911000</v>
      </c>
      <c r="AN288" s="57">
        <f>AK288*AM288</f>
        <v>7911000</v>
      </c>
      <c r="AO288" s="57"/>
      <c r="AP288" s="57">
        <f>AP279</f>
        <v>1</v>
      </c>
      <c r="AQ288" s="57" t="s">
        <v>94</v>
      </c>
      <c r="AR288" s="57">
        <f>2400000+480000+2400000+408000+360000+60000+768000+75000+360000+600000</f>
        <v>7911000</v>
      </c>
      <c r="AS288" s="57">
        <f>AP288*AR288</f>
        <v>7911000</v>
      </c>
      <c r="AT288" s="57"/>
      <c r="AU288" s="57">
        <f>AU279</f>
        <v>1</v>
      </c>
      <c r="AV288" s="57" t="s">
        <v>94</v>
      </c>
      <c r="AW288" s="57">
        <f>2400000+480000+2400000+408000+360000+60000+768000+75000+360000+600000</f>
        <v>7911000</v>
      </c>
      <c r="AX288" s="57">
        <f>AU288*AW288</f>
        <v>7911000</v>
      </c>
      <c r="AY288" s="57"/>
      <c r="AZ288" s="57">
        <f>AZ279</f>
        <v>1</v>
      </c>
      <c r="BA288" s="57" t="s">
        <v>94</v>
      </c>
      <c r="BB288" s="57">
        <f>2400000+480000+2400000+408000+360000+60000+768000+75000+360000+600000</f>
        <v>7911000</v>
      </c>
      <c r="BC288" s="57">
        <f>AZ288*BB288</f>
        <v>7911000</v>
      </c>
      <c r="BD288" s="57"/>
      <c r="BE288" s="57">
        <f>BE279</f>
        <v>1</v>
      </c>
      <c r="BF288" s="57" t="s">
        <v>94</v>
      </c>
      <c r="BG288" s="57">
        <f>2400000+480000+2400000+408000+360000+60000+768000+75000+360000+600000</f>
        <v>7911000</v>
      </c>
      <c r="BH288" s="57">
        <f>BE288*BG288</f>
        <v>7911000</v>
      </c>
      <c r="BI288" s="57"/>
      <c r="BJ288" s="57">
        <f>BJ279</f>
        <v>1</v>
      </c>
      <c r="BK288" s="57" t="s">
        <v>94</v>
      </c>
      <c r="BL288" s="57">
        <f>2400000+480000+2400000+408000+360000+60000+768000+75000+360000+600000</f>
        <v>7911000</v>
      </c>
      <c r="BM288" s="57">
        <f>BJ288*BL288</f>
        <v>7911000</v>
      </c>
      <c r="BN288" s="51"/>
      <c r="BO288" s="67"/>
      <c r="BP288" s="67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</row>
    <row r="289" spans="1:84" s="48" customFormat="1" ht="15" customHeight="1" x14ac:dyDescent="0.3">
      <c r="A289" s="58"/>
      <c r="B289" s="58"/>
      <c r="C289" s="58"/>
      <c r="D289" s="58"/>
      <c r="E289" s="58" t="s">
        <v>28</v>
      </c>
      <c r="F289" s="57"/>
      <c r="G289" s="57">
        <f>F279</f>
        <v>25</v>
      </c>
      <c r="H289" s="57" t="s">
        <v>95</v>
      </c>
      <c r="I289" s="57">
        <f>25000+100000</f>
        <v>125000</v>
      </c>
      <c r="J289" s="57">
        <f>G289*I289</f>
        <v>3125000</v>
      </c>
      <c r="K289" s="57"/>
      <c r="L289" s="57">
        <f>K279</f>
        <v>25</v>
      </c>
      <c r="M289" s="57" t="s">
        <v>95</v>
      </c>
      <c r="N289" s="57">
        <f>25000+100000</f>
        <v>125000</v>
      </c>
      <c r="O289" s="57">
        <f>L289*N289</f>
        <v>3125000</v>
      </c>
      <c r="P289" s="57"/>
      <c r="Q289" s="57">
        <f>P279</f>
        <v>25</v>
      </c>
      <c r="R289" s="57" t="s">
        <v>95</v>
      </c>
      <c r="S289" s="57">
        <f>25000+100000</f>
        <v>125000</v>
      </c>
      <c r="T289" s="57">
        <f>Q289*S289</f>
        <v>3125000</v>
      </c>
      <c r="U289" s="57"/>
      <c r="V289" s="57">
        <f>U279</f>
        <v>25</v>
      </c>
      <c r="W289" s="57" t="s">
        <v>95</v>
      </c>
      <c r="X289" s="57">
        <f>25000+100000</f>
        <v>125000</v>
      </c>
      <c r="Y289" s="57">
        <f>V289*X289</f>
        <v>3125000</v>
      </c>
      <c r="Z289" s="57"/>
      <c r="AA289" s="57">
        <f>Z279</f>
        <v>25</v>
      </c>
      <c r="AB289" s="57" t="s">
        <v>95</v>
      </c>
      <c r="AC289" s="57">
        <f>25000+100000</f>
        <v>125000</v>
      </c>
      <c r="AD289" s="57">
        <f>AA289*AC289</f>
        <v>3125000</v>
      </c>
      <c r="AE289" s="57"/>
      <c r="AF289" s="57">
        <f>AE279</f>
        <v>25</v>
      </c>
      <c r="AG289" s="57" t="s">
        <v>95</v>
      </c>
      <c r="AH289" s="57">
        <f>25000+100000</f>
        <v>125000</v>
      </c>
      <c r="AI289" s="57">
        <f>AF289*AH289</f>
        <v>3125000</v>
      </c>
      <c r="AJ289" s="57"/>
      <c r="AK289" s="57">
        <f>AJ279</f>
        <v>25</v>
      </c>
      <c r="AL289" s="57" t="s">
        <v>95</v>
      </c>
      <c r="AM289" s="57">
        <f>25000+100000</f>
        <v>125000</v>
      </c>
      <c r="AN289" s="57">
        <f>AK289*AM289</f>
        <v>3125000</v>
      </c>
      <c r="AO289" s="57"/>
      <c r="AP289" s="57">
        <f>AO279</f>
        <v>25</v>
      </c>
      <c r="AQ289" s="57" t="s">
        <v>95</v>
      </c>
      <c r="AR289" s="57">
        <f>25000+100000</f>
        <v>125000</v>
      </c>
      <c r="AS289" s="57">
        <f>AP289*AR289</f>
        <v>3125000</v>
      </c>
      <c r="AT289" s="57"/>
      <c r="AU289" s="57">
        <f>AT279</f>
        <v>25</v>
      </c>
      <c r="AV289" s="57" t="s">
        <v>95</v>
      </c>
      <c r="AW289" s="57">
        <f>25000+100000</f>
        <v>125000</v>
      </c>
      <c r="AX289" s="57">
        <f>AU289*AW289</f>
        <v>3125000</v>
      </c>
      <c r="AY289" s="57"/>
      <c r="AZ289" s="57">
        <f>AY279</f>
        <v>25</v>
      </c>
      <c r="BA289" s="57" t="s">
        <v>95</v>
      </c>
      <c r="BB289" s="57">
        <f>25000+100000</f>
        <v>125000</v>
      </c>
      <c r="BC289" s="57">
        <f>AZ289*BB289</f>
        <v>3125000</v>
      </c>
      <c r="BD289" s="57"/>
      <c r="BE289" s="57">
        <f>BD279</f>
        <v>25</v>
      </c>
      <c r="BF289" s="57" t="s">
        <v>95</v>
      </c>
      <c r="BG289" s="57">
        <f>25000+100000</f>
        <v>125000</v>
      </c>
      <c r="BH289" s="57">
        <f>BE289*BG289</f>
        <v>3125000</v>
      </c>
      <c r="BI289" s="57"/>
      <c r="BJ289" s="57">
        <f>BI279</f>
        <v>25</v>
      </c>
      <c r="BK289" s="57" t="s">
        <v>95</v>
      </c>
      <c r="BL289" s="57">
        <f>25000+100000</f>
        <v>125000</v>
      </c>
      <c r="BM289" s="57">
        <f>BJ289*BL289</f>
        <v>3125000</v>
      </c>
      <c r="BN289" s="51"/>
      <c r="BO289" s="67"/>
      <c r="BP289" s="67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</row>
    <row r="290" spans="1:84" s="48" customFormat="1" ht="15" customHeight="1" x14ac:dyDescent="0.3">
      <c r="A290" s="58"/>
      <c r="B290" s="58"/>
      <c r="C290" s="58"/>
      <c r="D290" s="58"/>
      <c r="E290" s="57" t="s">
        <v>29</v>
      </c>
      <c r="F290" s="57"/>
      <c r="G290" s="57">
        <f>F279</f>
        <v>25</v>
      </c>
      <c r="H290" s="57" t="s">
        <v>98</v>
      </c>
      <c r="I290" s="57">
        <v>75000</v>
      </c>
      <c r="J290" s="57">
        <f>G290*I290</f>
        <v>1875000</v>
      </c>
      <c r="K290" s="57"/>
      <c r="L290" s="57">
        <f>K279</f>
        <v>25</v>
      </c>
      <c r="M290" s="57" t="s">
        <v>98</v>
      </c>
      <c r="N290" s="57">
        <v>75000</v>
      </c>
      <c r="O290" s="57">
        <f>L290*N290</f>
        <v>1875000</v>
      </c>
      <c r="P290" s="57"/>
      <c r="Q290" s="57">
        <f>P279</f>
        <v>25</v>
      </c>
      <c r="R290" s="57" t="s">
        <v>98</v>
      </c>
      <c r="S290" s="57">
        <v>75000</v>
      </c>
      <c r="T290" s="57">
        <f>Q290*S290</f>
        <v>1875000</v>
      </c>
      <c r="U290" s="57"/>
      <c r="V290" s="57">
        <f>U279</f>
        <v>25</v>
      </c>
      <c r="W290" s="57" t="s">
        <v>98</v>
      </c>
      <c r="X290" s="57">
        <v>75000</v>
      </c>
      <c r="Y290" s="57">
        <f>V290*X290</f>
        <v>1875000</v>
      </c>
      <c r="Z290" s="57"/>
      <c r="AA290" s="57">
        <f>Z279</f>
        <v>25</v>
      </c>
      <c r="AB290" s="57" t="s">
        <v>98</v>
      </c>
      <c r="AC290" s="57">
        <v>75000</v>
      </c>
      <c r="AD290" s="57">
        <f>AA290*AC290</f>
        <v>1875000</v>
      </c>
      <c r="AE290" s="57"/>
      <c r="AF290" s="57">
        <f>AE279</f>
        <v>25</v>
      </c>
      <c r="AG290" s="57" t="s">
        <v>98</v>
      </c>
      <c r="AH290" s="57">
        <v>75000</v>
      </c>
      <c r="AI290" s="57">
        <f>AF290*AH290</f>
        <v>1875000</v>
      </c>
      <c r="AJ290" s="57"/>
      <c r="AK290" s="57">
        <f>AJ279</f>
        <v>25</v>
      </c>
      <c r="AL290" s="57" t="s">
        <v>98</v>
      </c>
      <c r="AM290" s="57">
        <v>75000</v>
      </c>
      <c r="AN290" s="57">
        <f>AK290*AM290</f>
        <v>1875000</v>
      </c>
      <c r="AO290" s="57"/>
      <c r="AP290" s="57">
        <f>AO279</f>
        <v>25</v>
      </c>
      <c r="AQ290" s="57" t="s">
        <v>98</v>
      </c>
      <c r="AR290" s="57">
        <v>75000</v>
      </c>
      <c r="AS290" s="57">
        <f>AP290*AR290</f>
        <v>1875000</v>
      </c>
      <c r="AT290" s="57"/>
      <c r="AU290" s="57">
        <f>AT279</f>
        <v>25</v>
      </c>
      <c r="AV290" s="57" t="s">
        <v>98</v>
      </c>
      <c r="AW290" s="57">
        <v>75000</v>
      </c>
      <c r="AX290" s="57">
        <f>AU290*AW290</f>
        <v>1875000</v>
      </c>
      <c r="AY290" s="57"/>
      <c r="AZ290" s="57">
        <f>AY279</f>
        <v>25</v>
      </c>
      <c r="BA290" s="57" t="s">
        <v>98</v>
      </c>
      <c r="BB290" s="57">
        <v>75000</v>
      </c>
      <c r="BC290" s="57">
        <f>AZ290*BB290</f>
        <v>1875000</v>
      </c>
      <c r="BD290" s="57"/>
      <c r="BE290" s="57">
        <f>BD279</f>
        <v>25</v>
      </c>
      <c r="BF290" s="57" t="s">
        <v>98</v>
      </c>
      <c r="BG290" s="57">
        <v>75000</v>
      </c>
      <c r="BH290" s="57">
        <f>BE290*BG290</f>
        <v>1875000</v>
      </c>
      <c r="BI290" s="57"/>
      <c r="BJ290" s="57">
        <f>BI279</f>
        <v>25</v>
      </c>
      <c r="BK290" s="57" t="s">
        <v>98</v>
      </c>
      <c r="BL290" s="57">
        <v>75000</v>
      </c>
      <c r="BM290" s="57">
        <f>BJ290*BL290</f>
        <v>1875000</v>
      </c>
      <c r="BN290" s="51"/>
      <c r="BO290" s="67"/>
      <c r="BP290" s="67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</row>
    <row r="291" spans="1:84" s="48" customFormat="1" ht="15" customHeight="1" x14ac:dyDescent="0.3">
      <c r="A291" s="58"/>
      <c r="B291" s="58"/>
      <c r="C291" s="58"/>
      <c r="D291" s="58"/>
      <c r="E291" s="57" t="s">
        <v>30</v>
      </c>
      <c r="F291" s="57"/>
      <c r="G291" s="57">
        <f>F279</f>
        <v>25</v>
      </c>
      <c r="H291" s="57" t="s">
        <v>95</v>
      </c>
      <c r="I291" s="57">
        <v>50000</v>
      </c>
      <c r="J291" s="57">
        <f>G291*I291</f>
        <v>1250000</v>
      </c>
      <c r="K291" s="57"/>
      <c r="L291" s="57">
        <f>K279</f>
        <v>25</v>
      </c>
      <c r="M291" s="57" t="s">
        <v>95</v>
      </c>
      <c r="N291" s="57">
        <v>50000</v>
      </c>
      <c r="O291" s="57">
        <f>L291*N291</f>
        <v>1250000</v>
      </c>
      <c r="P291" s="57"/>
      <c r="Q291" s="57">
        <f>P279</f>
        <v>25</v>
      </c>
      <c r="R291" s="57" t="s">
        <v>95</v>
      </c>
      <c r="S291" s="57">
        <v>50000</v>
      </c>
      <c r="T291" s="57">
        <f>Q291*S291</f>
        <v>1250000</v>
      </c>
      <c r="U291" s="57"/>
      <c r="V291" s="57">
        <f>U279</f>
        <v>25</v>
      </c>
      <c r="W291" s="57" t="s">
        <v>95</v>
      </c>
      <c r="X291" s="57">
        <v>50000</v>
      </c>
      <c r="Y291" s="57">
        <f>V291*X291</f>
        <v>1250000</v>
      </c>
      <c r="Z291" s="57"/>
      <c r="AA291" s="57">
        <f>Z279</f>
        <v>25</v>
      </c>
      <c r="AB291" s="57" t="s">
        <v>95</v>
      </c>
      <c r="AC291" s="57">
        <v>50000</v>
      </c>
      <c r="AD291" s="57">
        <f>AA291*AC291</f>
        <v>1250000</v>
      </c>
      <c r="AE291" s="57"/>
      <c r="AF291" s="57">
        <f>AE279</f>
        <v>25</v>
      </c>
      <c r="AG291" s="57" t="s">
        <v>95</v>
      </c>
      <c r="AH291" s="57">
        <v>50000</v>
      </c>
      <c r="AI291" s="57">
        <f>AF291*AH291</f>
        <v>1250000</v>
      </c>
      <c r="AJ291" s="57"/>
      <c r="AK291" s="57">
        <f>AJ279</f>
        <v>25</v>
      </c>
      <c r="AL291" s="57" t="s">
        <v>95</v>
      </c>
      <c r="AM291" s="57">
        <v>50000</v>
      </c>
      <c r="AN291" s="57">
        <f>AK291*AM291</f>
        <v>1250000</v>
      </c>
      <c r="AO291" s="57"/>
      <c r="AP291" s="57">
        <f>AO279</f>
        <v>25</v>
      </c>
      <c r="AQ291" s="57" t="s">
        <v>95</v>
      </c>
      <c r="AR291" s="57">
        <v>50000</v>
      </c>
      <c r="AS291" s="57">
        <f>AP291*AR291</f>
        <v>1250000</v>
      </c>
      <c r="AT291" s="57"/>
      <c r="AU291" s="57">
        <f>AT279</f>
        <v>25</v>
      </c>
      <c r="AV291" s="57" t="s">
        <v>95</v>
      </c>
      <c r="AW291" s="57">
        <v>50000</v>
      </c>
      <c r="AX291" s="57">
        <f>AU291*AW291</f>
        <v>1250000</v>
      </c>
      <c r="AY291" s="57"/>
      <c r="AZ291" s="57">
        <f>AY279</f>
        <v>25</v>
      </c>
      <c r="BA291" s="57" t="s">
        <v>95</v>
      </c>
      <c r="BB291" s="57">
        <v>50000</v>
      </c>
      <c r="BC291" s="57">
        <f>AZ291*BB291</f>
        <v>1250000</v>
      </c>
      <c r="BD291" s="57"/>
      <c r="BE291" s="57">
        <f>BD279</f>
        <v>25</v>
      </c>
      <c r="BF291" s="57" t="s">
        <v>95</v>
      </c>
      <c r="BG291" s="57">
        <v>50000</v>
      </c>
      <c r="BH291" s="57">
        <f>BE291*BG291</f>
        <v>1250000</v>
      </c>
      <c r="BI291" s="57"/>
      <c r="BJ291" s="57">
        <f>BI279</f>
        <v>25</v>
      </c>
      <c r="BK291" s="57" t="s">
        <v>95</v>
      </c>
      <c r="BL291" s="57">
        <v>50000</v>
      </c>
      <c r="BM291" s="57">
        <f>BJ291*BL291</f>
        <v>1250000</v>
      </c>
      <c r="BN291" s="51"/>
      <c r="BO291" s="67"/>
      <c r="BP291" s="67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</row>
    <row r="292" spans="1:84" s="48" customFormat="1" ht="15" customHeight="1" x14ac:dyDescent="0.3">
      <c r="A292" s="58"/>
      <c r="B292" s="58"/>
      <c r="C292" s="58"/>
      <c r="D292" s="58"/>
      <c r="E292" s="57" t="s">
        <v>31</v>
      </c>
      <c r="F292" s="57"/>
      <c r="G292" s="57">
        <f>G279</f>
        <v>1</v>
      </c>
      <c r="H292" s="57" t="s">
        <v>94</v>
      </c>
      <c r="I292" s="57">
        <v>800000</v>
      </c>
      <c r="J292" s="57">
        <f>G292*I292</f>
        <v>800000</v>
      </c>
      <c r="K292" s="57"/>
      <c r="L292" s="57">
        <f>L279</f>
        <v>1</v>
      </c>
      <c r="M292" s="57" t="s">
        <v>94</v>
      </c>
      <c r="N292" s="57">
        <v>800000</v>
      </c>
      <c r="O292" s="57">
        <f>L292*N292</f>
        <v>800000</v>
      </c>
      <c r="P292" s="57"/>
      <c r="Q292" s="57">
        <f>Q279</f>
        <v>1</v>
      </c>
      <c r="R292" s="57" t="s">
        <v>94</v>
      </c>
      <c r="S292" s="57">
        <v>800000</v>
      </c>
      <c r="T292" s="57">
        <f>Q292*S292</f>
        <v>800000</v>
      </c>
      <c r="U292" s="57"/>
      <c r="V292" s="57">
        <f>V279</f>
        <v>1</v>
      </c>
      <c r="W292" s="57" t="s">
        <v>94</v>
      </c>
      <c r="X292" s="57">
        <v>800000</v>
      </c>
      <c r="Y292" s="57">
        <f>V292*X292</f>
        <v>800000</v>
      </c>
      <c r="Z292" s="57"/>
      <c r="AA292" s="57">
        <f>AA279</f>
        <v>1</v>
      </c>
      <c r="AB292" s="57" t="s">
        <v>94</v>
      </c>
      <c r="AC292" s="57">
        <v>800000</v>
      </c>
      <c r="AD292" s="57">
        <f>AA292*AC292</f>
        <v>800000</v>
      </c>
      <c r="AE292" s="57"/>
      <c r="AF292" s="57">
        <f>AF279</f>
        <v>1</v>
      </c>
      <c r="AG292" s="57" t="s">
        <v>94</v>
      </c>
      <c r="AH292" s="57">
        <v>800000</v>
      </c>
      <c r="AI292" s="57">
        <f>AF292*AH292</f>
        <v>800000</v>
      </c>
      <c r="AJ292" s="57"/>
      <c r="AK292" s="57">
        <f>AK279</f>
        <v>1</v>
      </c>
      <c r="AL292" s="57" t="s">
        <v>94</v>
      </c>
      <c r="AM292" s="57">
        <v>800000</v>
      </c>
      <c r="AN292" s="57">
        <f>AK292*AM292</f>
        <v>800000</v>
      </c>
      <c r="AO292" s="57"/>
      <c r="AP292" s="57">
        <f>AP279</f>
        <v>1</v>
      </c>
      <c r="AQ292" s="57" t="s">
        <v>94</v>
      </c>
      <c r="AR292" s="57">
        <v>800000</v>
      </c>
      <c r="AS292" s="57">
        <f>AP292*AR292</f>
        <v>800000</v>
      </c>
      <c r="AT292" s="57"/>
      <c r="AU292" s="57">
        <f>AU279</f>
        <v>1</v>
      </c>
      <c r="AV292" s="57" t="s">
        <v>94</v>
      </c>
      <c r="AW292" s="57">
        <v>800000</v>
      </c>
      <c r="AX292" s="57">
        <f>AU292*AW292</f>
        <v>800000</v>
      </c>
      <c r="AY292" s="57"/>
      <c r="AZ292" s="57">
        <f>AZ279</f>
        <v>1</v>
      </c>
      <c r="BA292" s="57" t="s">
        <v>94</v>
      </c>
      <c r="BB292" s="57">
        <v>800000</v>
      </c>
      <c r="BC292" s="57">
        <f>AZ292*BB292</f>
        <v>800000</v>
      </c>
      <c r="BD292" s="57"/>
      <c r="BE292" s="57">
        <f>BE279</f>
        <v>1</v>
      </c>
      <c r="BF292" s="57" t="s">
        <v>94</v>
      </c>
      <c r="BG292" s="57">
        <v>800000</v>
      </c>
      <c r="BH292" s="57">
        <f>BE292*BG292</f>
        <v>800000</v>
      </c>
      <c r="BI292" s="57"/>
      <c r="BJ292" s="57">
        <f>BJ279</f>
        <v>1</v>
      </c>
      <c r="BK292" s="57" t="s">
        <v>94</v>
      </c>
      <c r="BL292" s="57">
        <v>800000</v>
      </c>
      <c r="BM292" s="57">
        <f>BJ292*BL292</f>
        <v>800000</v>
      </c>
      <c r="BN292" s="51"/>
      <c r="BO292" s="67"/>
      <c r="BP292" s="67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</row>
    <row r="293" spans="1:84" s="47" customFormat="1" ht="15" customHeight="1" x14ac:dyDescent="0.3">
      <c r="A293" s="56"/>
      <c r="B293" s="56"/>
      <c r="C293" s="56"/>
      <c r="D293" s="56"/>
      <c r="E293" s="56" t="s">
        <v>52</v>
      </c>
      <c r="F293" s="56">
        <f>G293*25</f>
        <v>25</v>
      </c>
      <c r="G293" s="56">
        <v>1</v>
      </c>
      <c r="H293" s="56" t="s">
        <v>91</v>
      </c>
      <c r="I293" s="56"/>
      <c r="J293" s="56">
        <f>J294+J301</f>
        <v>39688500</v>
      </c>
      <c r="K293" s="56">
        <f>L293*25</f>
        <v>25</v>
      </c>
      <c r="L293" s="56">
        <v>1</v>
      </c>
      <c r="M293" s="56" t="s">
        <v>91</v>
      </c>
      <c r="N293" s="56"/>
      <c r="O293" s="56">
        <f>O294+O301</f>
        <v>39688500</v>
      </c>
      <c r="P293" s="56">
        <f>Q293*25</f>
        <v>25</v>
      </c>
      <c r="Q293" s="56">
        <v>1</v>
      </c>
      <c r="R293" s="56" t="s">
        <v>91</v>
      </c>
      <c r="S293" s="56"/>
      <c r="T293" s="56">
        <f>T294+T301</f>
        <v>39688500</v>
      </c>
      <c r="U293" s="56">
        <f>V293*25</f>
        <v>25</v>
      </c>
      <c r="V293" s="56">
        <v>1</v>
      </c>
      <c r="W293" s="56" t="s">
        <v>91</v>
      </c>
      <c r="X293" s="56"/>
      <c r="Y293" s="56">
        <f>Y294+Y301</f>
        <v>39688500</v>
      </c>
      <c r="Z293" s="56">
        <f>AA293*25</f>
        <v>25</v>
      </c>
      <c r="AA293" s="56">
        <v>1</v>
      </c>
      <c r="AB293" s="56" t="s">
        <v>91</v>
      </c>
      <c r="AC293" s="56"/>
      <c r="AD293" s="56">
        <f>AD294+AD301</f>
        <v>39688500</v>
      </c>
      <c r="AE293" s="56">
        <f>AF293*25</f>
        <v>25</v>
      </c>
      <c r="AF293" s="56">
        <v>1</v>
      </c>
      <c r="AG293" s="56" t="s">
        <v>91</v>
      </c>
      <c r="AH293" s="56"/>
      <c r="AI293" s="56">
        <f>AI294+AI301</f>
        <v>39688500</v>
      </c>
      <c r="AJ293" s="56">
        <f>AK293*25</f>
        <v>25</v>
      </c>
      <c r="AK293" s="56">
        <v>1</v>
      </c>
      <c r="AL293" s="56" t="s">
        <v>91</v>
      </c>
      <c r="AM293" s="56"/>
      <c r="AN293" s="56">
        <f>AN294+AN301</f>
        <v>39688500</v>
      </c>
      <c r="AO293" s="56">
        <f>AP293*25</f>
        <v>25</v>
      </c>
      <c r="AP293" s="56">
        <v>1</v>
      </c>
      <c r="AQ293" s="56" t="s">
        <v>91</v>
      </c>
      <c r="AR293" s="56"/>
      <c r="AS293" s="56">
        <f>AS294+AS301</f>
        <v>39688500</v>
      </c>
      <c r="AT293" s="56">
        <f>AU293*25</f>
        <v>25</v>
      </c>
      <c r="AU293" s="56">
        <v>1</v>
      </c>
      <c r="AV293" s="56" t="s">
        <v>91</v>
      </c>
      <c r="AW293" s="56"/>
      <c r="AX293" s="56">
        <f>AX294+AX301</f>
        <v>39688500</v>
      </c>
      <c r="AY293" s="56">
        <f>AZ293*25</f>
        <v>25</v>
      </c>
      <c r="AZ293" s="56">
        <v>1</v>
      </c>
      <c r="BA293" s="56" t="s">
        <v>91</v>
      </c>
      <c r="BB293" s="56"/>
      <c r="BC293" s="56">
        <f>BC294+BC301</f>
        <v>39688500</v>
      </c>
      <c r="BD293" s="56">
        <f>BE293*25</f>
        <v>25</v>
      </c>
      <c r="BE293" s="56">
        <v>1</v>
      </c>
      <c r="BF293" s="56" t="s">
        <v>91</v>
      </c>
      <c r="BG293" s="56"/>
      <c r="BH293" s="56">
        <f>BH294+BH301</f>
        <v>39688500</v>
      </c>
      <c r="BI293" s="56">
        <f>BJ293*25</f>
        <v>25</v>
      </c>
      <c r="BJ293" s="56">
        <v>1</v>
      </c>
      <c r="BK293" s="56" t="s">
        <v>91</v>
      </c>
      <c r="BL293" s="56"/>
      <c r="BM293" s="56">
        <f>BM294+BM301</f>
        <v>39688500</v>
      </c>
      <c r="BN293" s="51"/>
      <c r="BO293" s="66"/>
      <c r="BP293" s="66"/>
      <c r="BQ293" s="50">
        <f>+F293+K293+P293+U293+Z293+AE293+AJ293+AO293+AT293+AY293+BD293+BI293</f>
        <v>300</v>
      </c>
      <c r="BR293" s="50">
        <f>+G293+L293+Q293+V293+AA293+AF293+AK293+AP293+AU293+AZ293+BE293+BJ293</f>
        <v>12</v>
      </c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</row>
    <row r="294" spans="1:84" s="48" customFormat="1" ht="15" customHeight="1" x14ac:dyDescent="0.3">
      <c r="A294" s="58"/>
      <c r="B294" s="58"/>
      <c r="C294" s="58"/>
      <c r="D294" s="58"/>
      <c r="E294" s="57" t="s">
        <v>19</v>
      </c>
      <c r="F294" s="57"/>
      <c r="G294" s="57">
        <v>0</v>
      </c>
      <c r="H294" s="57" t="s">
        <v>82</v>
      </c>
      <c r="I294" s="57">
        <v>0</v>
      </c>
      <c r="J294" s="57">
        <f>SUM(J295:J300)</f>
        <v>24727500</v>
      </c>
      <c r="K294" s="57"/>
      <c r="L294" s="57">
        <v>0</v>
      </c>
      <c r="M294" s="57" t="s">
        <v>82</v>
      </c>
      <c r="N294" s="57">
        <v>0</v>
      </c>
      <c r="O294" s="57">
        <f>SUM(O295:O300)</f>
        <v>24727500</v>
      </c>
      <c r="P294" s="57"/>
      <c r="Q294" s="57">
        <v>0</v>
      </c>
      <c r="R294" s="57" t="s">
        <v>82</v>
      </c>
      <c r="S294" s="57">
        <v>0</v>
      </c>
      <c r="T294" s="57">
        <f>SUM(T295:T300)</f>
        <v>24727500</v>
      </c>
      <c r="U294" s="57"/>
      <c r="V294" s="57">
        <v>0</v>
      </c>
      <c r="W294" s="57" t="s">
        <v>82</v>
      </c>
      <c r="X294" s="57">
        <v>0</v>
      </c>
      <c r="Y294" s="57">
        <f>SUM(Y295:Y300)</f>
        <v>24727500</v>
      </c>
      <c r="Z294" s="57"/>
      <c r="AA294" s="57">
        <v>0</v>
      </c>
      <c r="AB294" s="57" t="s">
        <v>82</v>
      </c>
      <c r="AC294" s="57">
        <v>0</v>
      </c>
      <c r="AD294" s="57">
        <f>SUM(AD295:AD300)</f>
        <v>24727500</v>
      </c>
      <c r="AE294" s="57"/>
      <c r="AF294" s="57">
        <v>0</v>
      </c>
      <c r="AG294" s="57" t="s">
        <v>82</v>
      </c>
      <c r="AH294" s="57">
        <v>0</v>
      </c>
      <c r="AI294" s="57">
        <f>SUM(AI295:AI300)</f>
        <v>24727500</v>
      </c>
      <c r="AJ294" s="57"/>
      <c r="AK294" s="57">
        <v>0</v>
      </c>
      <c r="AL294" s="57" t="s">
        <v>82</v>
      </c>
      <c r="AM294" s="57">
        <v>0</v>
      </c>
      <c r="AN294" s="57">
        <f>SUM(AN295:AN300)</f>
        <v>24727500</v>
      </c>
      <c r="AO294" s="57"/>
      <c r="AP294" s="57">
        <v>0</v>
      </c>
      <c r="AQ294" s="57" t="s">
        <v>82</v>
      </c>
      <c r="AR294" s="57">
        <v>0</v>
      </c>
      <c r="AS294" s="57">
        <f>SUM(AS295:AS300)</f>
        <v>24727500</v>
      </c>
      <c r="AT294" s="57"/>
      <c r="AU294" s="57">
        <v>0</v>
      </c>
      <c r="AV294" s="57" t="s">
        <v>82</v>
      </c>
      <c r="AW294" s="57">
        <v>0</v>
      </c>
      <c r="AX294" s="57">
        <f>SUM(AX295:AX300)</f>
        <v>24727500</v>
      </c>
      <c r="AY294" s="57"/>
      <c r="AZ294" s="57">
        <v>0</v>
      </c>
      <c r="BA294" s="57" t="s">
        <v>82</v>
      </c>
      <c r="BB294" s="57">
        <v>0</v>
      </c>
      <c r="BC294" s="57">
        <f>SUM(BC295:BC300)</f>
        <v>24727500</v>
      </c>
      <c r="BD294" s="57"/>
      <c r="BE294" s="57">
        <v>0</v>
      </c>
      <c r="BF294" s="57" t="s">
        <v>82</v>
      </c>
      <c r="BG294" s="57">
        <v>0</v>
      </c>
      <c r="BH294" s="57">
        <f>SUM(BH295:BH300)</f>
        <v>24727500</v>
      </c>
      <c r="BI294" s="57"/>
      <c r="BJ294" s="57">
        <v>0</v>
      </c>
      <c r="BK294" s="57" t="s">
        <v>82</v>
      </c>
      <c r="BL294" s="57">
        <v>0</v>
      </c>
      <c r="BM294" s="57">
        <f>SUM(BM295:BM300)</f>
        <v>24727500</v>
      </c>
      <c r="BN294" s="51"/>
      <c r="BO294" s="67"/>
      <c r="BP294" s="67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</row>
    <row r="295" spans="1:84" s="48" customFormat="1" ht="15" customHeight="1" x14ac:dyDescent="0.3">
      <c r="A295" s="58"/>
      <c r="B295" s="58"/>
      <c r="C295" s="58"/>
      <c r="D295" s="58"/>
      <c r="E295" s="57" t="s">
        <v>20</v>
      </c>
      <c r="F295" s="57"/>
      <c r="G295" s="57">
        <f>59*G293</f>
        <v>59</v>
      </c>
      <c r="H295" s="57" t="s">
        <v>93</v>
      </c>
      <c r="I295" s="57">
        <v>150000</v>
      </c>
      <c r="J295" s="57">
        <f t="shared" ref="J295:J300" si="252">G295*I295</f>
        <v>8850000</v>
      </c>
      <c r="K295" s="57"/>
      <c r="L295" s="57">
        <f>59*L293</f>
        <v>59</v>
      </c>
      <c r="M295" s="57" t="s">
        <v>93</v>
      </c>
      <c r="N295" s="57">
        <v>150000</v>
      </c>
      <c r="O295" s="57">
        <f t="shared" ref="O295:O300" si="253">L295*N295</f>
        <v>8850000</v>
      </c>
      <c r="P295" s="57"/>
      <c r="Q295" s="57">
        <f>59*Q293</f>
        <v>59</v>
      </c>
      <c r="R295" s="57" t="s">
        <v>93</v>
      </c>
      <c r="S295" s="57">
        <v>150000</v>
      </c>
      <c r="T295" s="57">
        <f t="shared" ref="T295:T300" si="254">Q295*S295</f>
        <v>8850000</v>
      </c>
      <c r="U295" s="57"/>
      <c r="V295" s="57">
        <f>59*V293</f>
        <v>59</v>
      </c>
      <c r="W295" s="57" t="s">
        <v>93</v>
      </c>
      <c r="X295" s="57">
        <v>150000</v>
      </c>
      <c r="Y295" s="57">
        <f t="shared" ref="Y295:Y300" si="255">V295*X295</f>
        <v>8850000</v>
      </c>
      <c r="Z295" s="57"/>
      <c r="AA295" s="57">
        <f>59*AA293</f>
        <v>59</v>
      </c>
      <c r="AB295" s="57" t="s">
        <v>93</v>
      </c>
      <c r="AC295" s="57">
        <v>150000</v>
      </c>
      <c r="AD295" s="57">
        <f t="shared" ref="AD295:AD300" si="256">AA295*AC295</f>
        <v>8850000</v>
      </c>
      <c r="AE295" s="57"/>
      <c r="AF295" s="57">
        <f>59*AF293</f>
        <v>59</v>
      </c>
      <c r="AG295" s="57" t="s">
        <v>93</v>
      </c>
      <c r="AH295" s="57">
        <v>150000</v>
      </c>
      <c r="AI295" s="57">
        <f t="shared" ref="AI295:AI300" si="257">AF295*AH295</f>
        <v>8850000</v>
      </c>
      <c r="AJ295" s="57"/>
      <c r="AK295" s="57">
        <f>59*AK293</f>
        <v>59</v>
      </c>
      <c r="AL295" s="57" t="s">
        <v>93</v>
      </c>
      <c r="AM295" s="57">
        <v>150000</v>
      </c>
      <c r="AN295" s="57">
        <f t="shared" ref="AN295:AN300" si="258">AK295*AM295</f>
        <v>8850000</v>
      </c>
      <c r="AO295" s="57"/>
      <c r="AP295" s="57">
        <f>59*AP293</f>
        <v>59</v>
      </c>
      <c r="AQ295" s="57" t="s">
        <v>93</v>
      </c>
      <c r="AR295" s="57">
        <v>150000</v>
      </c>
      <c r="AS295" s="57">
        <f t="shared" ref="AS295:AS300" si="259">AP295*AR295</f>
        <v>8850000</v>
      </c>
      <c r="AT295" s="57"/>
      <c r="AU295" s="57">
        <f>59*AU293</f>
        <v>59</v>
      </c>
      <c r="AV295" s="57" t="s">
        <v>93</v>
      </c>
      <c r="AW295" s="57">
        <v>150000</v>
      </c>
      <c r="AX295" s="57">
        <f t="shared" ref="AX295:AX300" si="260">AU295*AW295</f>
        <v>8850000</v>
      </c>
      <c r="AY295" s="57"/>
      <c r="AZ295" s="57">
        <f>59*AZ293</f>
        <v>59</v>
      </c>
      <c r="BA295" s="57" t="s">
        <v>93</v>
      </c>
      <c r="BB295" s="57">
        <v>150000</v>
      </c>
      <c r="BC295" s="57">
        <f t="shared" ref="BC295:BC300" si="261">AZ295*BB295</f>
        <v>8850000</v>
      </c>
      <c r="BD295" s="57"/>
      <c r="BE295" s="57">
        <f>59*BE293</f>
        <v>59</v>
      </c>
      <c r="BF295" s="57" t="s">
        <v>93</v>
      </c>
      <c r="BG295" s="57">
        <v>150000</v>
      </c>
      <c r="BH295" s="57">
        <f t="shared" ref="BH295:BH300" si="262">BE295*BG295</f>
        <v>8850000</v>
      </c>
      <c r="BI295" s="57"/>
      <c r="BJ295" s="57">
        <f>59*BJ293</f>
        <v>59</v>
      </c>
      <c r="BK295" s="57" t="s">
        <v>93</v>
      </c>
      <c r="BL295" s="57">
        <v>150000</v>
      </c>
      <c r="BM295" s="57">
        <f t="shared" ref="BM295:BM300" si="263">BJ295*BL295</f>
        <v>8850000</v>
      </c>
      <c r="BN295" s="51"/>
      <c r="BO295" s="67"/>
      <c r="BP295" s="67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</row>
    <row r="296" spans="1:84" s="48" customFormat="1" ht="15" customHeight="1" x14ac:dyDescent="0.3">
      <c r="A296" s="58"/>
      <c r="B296" s="58"/>
      <c r="C296" s="58"/>
      <c r="D296" s="58"/>
      <c r="E296" s="57" t="s">
        <v>21</v>
      </c>
      <c r="F296" s="57"/>
      <c r="G296" s="57">
        <f>49*2*G293</f>
        <v>98</v>
      </c>
      <c r="H296" s="57" t="s">
        <v>93</v>
      </c>
      <c r="I296" s="57">
        <v>150000</v>
      </c>
      <c r="J296" s="57">
        <f t="shared" si="252"/>
        <v>14700000</v>
      </c>
      <c r="K296" s="57"/>
      <c r="L296" s="57">
        <f>49*2*L293</f>
        <v>98</v>
      </c>
      <c r="M296" s="57" t="s">
        <v>93</v>
      </c>
      <c r="N296" s="57">
        <v>150000</v>
      </c>
      <c r="O296" s="57">
        <f t="shared" si="253"/>
        <v>14700000</v>
      </c>
      <c r="P296" s="57"/>
      <c r="Q296" s="57">
        <f>49*2*Q293</f>
        <v>98</v>
      </c>
      <c r="R296" s="57" t="s">
        <v>93</v>
      </c>
      <c r="S296" s="57">
        <v>150000</v>
      </c>
      <c r="T296" s="57">
        <f t="shared" si="254"/>
        <v>14700000</v>
      </c>
      <c r="U296" s="57"/>
      <c r="V296" s="57">
        <f>49*2*V293</f>
        <v>98</v>
      </c>
      <c r="W296" s="57" t="s">
        <v>93</v>
      </c>
      <c r="X296" s="57">
        <v>150000</v>
      </c>
      <c r="Y296" s="57">
        <f t="shared" si="255"/>
        <v>14700000</v>
      </c>
      <c r="Z296" s="57"/>
      <c r="AA296" s="57">
        <f>49*2*AA293</f>
        <v>98</v>
      </c>
      <c r="AB296" s="57" t="s">
        <v>93</v>
      </c>
      <c r="AC296" s="57">
        <v>150000</v>
      </c>
      <c r="AD296" s="57">
        <f t="shared" si="256"/>
        <v>14700000</v>
      </c>
      <c r="AE296" s="57"/>
      <c r="AF296" s="57">
        <f>49*2*AF293</f>
        <v>98</v>
      </c>
      <c r="AG296" s="57" t="s">
        <v>93</v>
      </c>
      <c r="AH296" s="57">
        <v>150000</v>
      </c>
      <c r="AI296" s="57">
        <f t="shared" si="257"/>
        <v>14700000</v>
      </c>
      <c r="AJ296" s="57"/>
      <c r="AK296" s="57">
        <f>49*2*AK293</f>
        <v>98</v>
      </c>
      <c r="AL296" s="57" t="s">
        <v>93</v>
      </c>
      <c r="AM296" s="57">
        <v>150000</v>
      </c>
      <c r="AN296" s="57">
        <f t="shared" si="258"/>
        <v>14700000</v>
      </c>
      <c r="AO296" s="57"/>
      <c r="AP296" s="57">
        <f>49*2*AP293</f>
        <v>98</v>
      </c>
      <c r="AQ296" s="57" t="s">
        <v>93</v>
      </c>
      <c r="AR296" s="57">
        <v>150000</v>
      </c>
      <c r="AS296" s="57">
        <f t="shared" si="259"/>
        <v>14700000</v>
      </c>
      <c r="AT296" s="57"/>
      <c r="AU296" s="57">
        <f>49*2*AU293</f>
        <v>98</v>
      </c>
      <c r="AV296" s="57" t="s">
        <v>93</v>
      </c>
      <c r="AW296" s="57">
        <v>150000</v>
      </c>
      <c r="AX296" s="57">
        <f t="shared" si="260"/>
        <v>14700000</v>
      </c>
      <c r="AY296" s="57"/>
      <c r="AZ296" s="57">
        <f>49*2*AZ293</f>
        <v>98</v>
      </c>
      <c r="BA296" s="57" t="s">
        <v>93</v>
      </c>
      <c r="BB296" s="57">
        <v>150000</v>
      </c>
      <c r="BC296" s="57">
        <f t="shared" si="261"/>
        <v>14700000</v>
      </c>
      <c r="BD296" s="57"/>
      <c r="BE296" s="57">
        <f>49*2*BE293</f>
        <v>98</v>
      </c>
      <c r="BF296" s="57" t="s">
        <v>93</v>
      </c>
      <c r="BG296" s="57">
        <v>150000</v>
      </c>
      <c r="BH296" s="57">
        <f t="shared" si="262"/>
        <v>14700000</v>
      </c>
      <c r="BI296" s="57"/>
      <c r="BJ296" s="57">
        <f>49*2*BJ293</f>
        <v>98</v>
      </c>
      <c r="BK296" s="57" t="s">
        <v>93</v>
      </c>
      <c r="BL296" s="57">
        <v>150000</v>
      </c>
      <c r="BM296" s="57">
        <f t="shared" si="263"/>
        <v>14700000</v>
      </c>
      <c r="BN296" s="51"/>
      <c r="BO296" s="67"/>
      <c r="BP296" s="67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</row>
    <row r="297" spans="1:84" s="48" customFormat="1" ht="15" customHeight="1" x14ac:dyDescent="0.3">
      <c r="A297" s="58"/>
      <c r="B297" s="58"/>
      <c r="C297" s="58"/>
      <c r="D297" s="58"/>
      <c r="E297" s="57" t="s">
        <v>22</v>
      </c>
      <c r="F297" s="57"/>
      <c r="G297" s="57">
        <f>G293</f>
        <v>1</v>
      </c>
      <c r="H297" s="57" t="s">
        <v>94</v>
      </c>
      <c r="I297" s="57">
        <v>0</v>
      </c>
      <c r="J297" s="57">
        <f t="shared" si="252"/>
        <v>0</v>
      </c>
      <c r="K297" s="57"/>
      <c r="L297" s="57">
        <f>L293</f>
        <v>1</v>
      </c>
      <c r="M297" s="57" t="s">
        <v>94</v>
      </c>
      <c r="N297" s="57">
        <v>0</v>
      </c>
      <c r="O297" s="57">
        <f t="shared" si="253"/>
        <v>0</v>
      </c>
      <c r="P297" s="57"/>
      <c r="Q297" s="57">
        <f>Q293</f>
        <v>1</v>
      </c>
      <c r="R297" s="57" t="s">
        <v>94</v>
      </c>
      <c r="S297" s="57">
        <v>0</v>
      </c>
      <c r="T297" s="57">
        <f t="shared" si="254"/>
        <v>0</v>
      </c>
      <c r="U297" s="57"/>
      <c r="V297" s="57">
        <f>V293</f>
        <v>1</v>
      </c>
      <c r="W297" s="57" t="s">
        <v>94</v>
      </c>
      <c r="X297" s="57">
        <v>0</v>
      </c>
      <c r="Y297" s="57">
        <f t="shared" si="255"/>
        <v>0</v>
      </c>
      <c r="Z297" s="57"/>
      <c r="AA297" s="57">
        <f>AA293</f>
        <v>1</v>
      </c>
      <c r="AB297" s="57" t="s">
        <v>94</v>
      </c>
      <c r="AC297" s="57">
        <v>0</v>
      </c>
      <c r="AD297" s="57">
        <f t="shared" si="256"/>
        <v>0</v>
      </c>
      <c r="AE297" s="57"/>
      <c r="AF297" s="57">
        <f>AF293</f>
        <v>1</v>
      </c>
      <c r="AG297" s="57" t="s">
        <v>94</v>
      </c>
      <c r="AH297" s="57">
        <v>0</v>
      </c>
      <c r="AI297" s="57">
        <f t="shared" si="257"/>
        <v>0</v>
      </c>
      <c r="AJ297" s="57"/>
      <c r="AK297" s="57">
        <f>AK293</f>
        <v>1</v>
      </c>
      <c r="AL297" s="57" t="s">
        <v>94</v>
      </c>
      <c r="AM297" s="57">
        <v>0</v>
      </c>
      <c r="AN297" s="57">
        <f t="shared" si="258"/>
        <v>0</v>
      </c>
      <c r="AO297" s="57"/>
      <c r="AP297" s="57">
        <f>AP293</f>
        <v>1</v>
      </c>
      <c r="AQ297" s="57" t="s">
        <v>94</v>
      </c>
      <c r="AR297" s="57">
        <v>0</v>
      </c>
      <c r="AS297" s="57">
        <f t="shared" si="259"/>
        <v>0</v>
      </c>
      <c r="AT297" s="57"/>
      <c r="AU297" s="57">
        <f>AU293</f>
        <v>1</v>
      </c>
      <c r="AV297" s="57" t="s">
        <v>94</v>
      </c>
      <c r="AW297" s="57">
        <v>0</v>
      </c>
      <c r="AX297" s="57">
        <f t="shared" si="260"/>
        <v>0</v>
      </c>
      <c r="AY297" s="57"/>
      <c r="AZ297" s="57">
        <f>AZ293</f>
        <v>1</v>
      </c>
      <c r="BA297" s="57" t="s">
        <v>94</v>
      </c>
      <c r="BB297" s="57">
        <v>0</v>
      </c>
      <c r="BC297" s="57">
        <f t="shared" si="261"/>
        <v>0</v>
      </c>
      <c r="BD297" s="57"/>
      <c r="BE297" s="57">
        <f>BE293</f>
        <v>1</v>
      </c>
      <c r="BF297" s="57" t="s">
        <v>94</v>
      </c>
      <c r="BG297" s="57">
        <v>0</v>
      </c>
      <c r="BH297" s="57">
        <f t="shared" si="262"/>
        <v>0</v>
      </c>
      <c r="BI297" s="57"/>
      <c r="BJ297" s="57">
        <f>BJ293</f>
        <v>1</v>
      </c>
      <c r="BK297" s="57" t="s">
        <v>94</v>
      </c>
      <c r="BL297" s="57">
        <v>0</v>
      </c>
      <c r="BM297" s="57">
        <f t="shared" si="263"/>
        <v>0</v>
      </c>
      <c r="BN297" s="51"/>
      <c r="BO297" s="67"/>
      <c r="BP297" s="67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</row>
    <row r="298" spans="1:84" s="48" customFormat="1" ht="15" customHeight="1" x14ac:dyDescent="0.3">
      <c r="A298" s="58"/>
      <c r="B298" s="58"/>
      <c r="C298" s="58"/>
      <c r="D298" s="58"/>
      <c r="E298" s="57" t="s">
        <v>23</v>
      </c>
      <c r="F298" s="57"/>
      <c r="G298" s="57">
        <f>1*G293</f>
        <v>1</v>
      </c>
      <c r="H298" s="57" t="s">
        <v>95</v>
      </c>
      <c r="I298" s="57">
        <v>190000</v>
      </c>
      <c r="J298" s="57">
        <f t="shared" si="252"/>
        <v>190000</v>
      </c>
      <c r="K298" s="57"/>
      <c r="L298" s="57">
        <f>1*L293</f>
        <v>1</v>
      </c>
      <c r="M298" s="57" t="s">
        <v>95</v>
      </c>
      <c r="N298" s="57">
        <v>190000</v>
      </c>
      <c r="O298" s="57">
        <f t="shared" si="253"/>
        <v>190000</v>
      </c>
      <c r="P298" s="57"/>
      <c r="Q298" s="57">
        <f>1*Q293</f>
        <v>1</v>
      </c>
      <c r="R298" s="57" t="s">
        <v>95</v>
      </c>
      <c r="S298" s="57">
        <v>190000</v>
      </c>
      <c r="T298" s="57">
        <f t="shared" si="254"/>
        <v>190000</v>
      </c>
      <c r="U298" s="57"/>
      <c r="V298" s="57">
        <f>1*V293</f>
        <v>1</v>
      </c>
      <c r="W298" s="57" t="s">
        <v>95</v>
      </c>
      <c r="X298" s="57">
        <v>190000</v>
      </c>
      <c r="Y298" s="57">
        <f t="shared" si="255"/>
        <v>190000</v>
      </c>
      <c r="Z298" s="57"/>
      <c r="AA298" s="57">
        <f>1*AA293</f>
        <v>1</v>
      </c>
      <c r="AB298" s="57" t="s">
        <v>95</v>
      </c>
      <c r="AC298" s="57">
        <v>190000</v>
      </c>
      <c r="AD298" s="57">
        <f t="shared" si="256"/>
        <v>190000</v>
      </c>
      <c r="AE298" s="57"/>
      <c r="AF298" s="57">
        <f>1*AF293</f>
        <v>1</v>
      </c>
      <c r="AG298" s="57" t="s">
        <v>95</v>
      </c>
      <c r="AH298" s="57">
        <v>190000</v>
      </c>
      <c r="AI298" s="57">
        <f t="shared" si="257"/>
        <v>190000</v>
      </c>
      <c r="AJ298" s="57"/>
      <c r="AK298" s="57">
        <f>1*AK293</f>
        <v>1</v>
      </c>
      <c r="AL298" s="57" t="s">
        <v>95</v>
      </c>
      <c r="AM298" s="57">
        <v>190000</v>
      </c>
      <c r="AN298" s="57">
        <f t="shared" si="258"/>
        <v>190000</v>
      </c>
      <c r="AO298" s="57"/>
      <c r="AP298" s="57">
        <f>1*AP293</f>
        <v>1</v>
      </c>
      <c r="AQ298" s="57" t="s">
        <v>95</v>
      </c>
      <c r="AR298" s="57">
        <v>190000</v>
      </c>
      <c r="AS298" s="57">
        <f t="shared" si="259"/>
        <v>190000</v>
      </c>
      <c r="AT298" s="57"/>
      <c r="AU298" s="57">
        <f>1*AU293</f>
        <v>1</v>
      </c>
      <c r="AV298" s="57" t="s">
        <v>95</v>
      </c>
      <c r="AW298" s="57">
        <v>190000</v>
      </c>
      <c r="AX298" s="57">
        <f t="shared" si="260"/>
        <v>190000</v>
      </c>
      <c r="AY298" s="57"/>
      <c r="AZ298" s="57">
        <f>1*AZ293</f>
        <v>1</v>
      </c>
      <c r="BA298" s="57" t="s">
        <v>95</v>
      </c>
      <c r="BB298" s="57">
        <v>190000</v>
      </c>
      <c r="BC298" s="57">
        <f t="shared" si="261"/>
        <v>190000</v>
      </c>
      <c r="BD298" s="57"/>
      <c r="BE298" s="57">
        <f>1*BE293</f>
        <v>1</v>
      </c>
      <c r="BF298" s="57" t="s">
        <v>95</v>
      </c>
      <c r="BG298" s="57">
        <v>190000</v>
      </c>
      <c r="BH298" s="57">
        <f t="shared" si="262"/>
        <v>190000</v>
      </c>
      <c r="BI298" s="57"/>
      <c r="BJ298" s="57">
        <f>1*BJ293</f>
        <v>1</v>
      </c>
      <c r="BK298" s="57" t="s">
        <v>95</v>
      </c>
      <c r="BL298" s="57">
        <v>190000</v>
      </c>
      <c r="BM298" s="57">
        <f t="shared" si="263"/>
        <v>190000</v>
      </c>
      <c r="BN298" s="51"/>
      <c r="BO298" s="67"/>
      <c r="BP298" s="67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</row>
    <row r="299" spans="1:84" s="48" customFormat="1" ht="15" customHeight="1" x14ac:dyDescent="0.3">
      <c r="A299" s="58"/>
      <c r="B299" s="58"/>
      <c r="C299" s="58"/>
      <c r="D299" s="58"/>
      <c r="E299" s="57" t="s">
        <v>24</v>
      </c>
      <c r="F299" s="57"/>
      <c r="G299" s="57">
        <f>2*2*G293</f>
        <v>4</v>
      </c>
      <c r="H299" s="57" t="s">
        <v>96</v>
      </c>
      <c r="I299" s="57">
        <v>200000</v>
      </c>
      <c r="J299" s="57">
        <f t="shared" si="252"/>
        <v>800000</v>
      </c>
      <c r="K299" s="57"/>
      <c r="L299" s="57">
        <f>2*2*L293</f>
        <v>4</v>
      </c>
      <c r="M299" s="57" t="s">
        <v>96</v>
      </c>
      <c r="N299" s="57">
        <v>200000</v>
      </c>
      <c r="O299" s="57">
        <f t="shared" si="253"/>
        <v>800000</v>
      </c>
      <c r="P299" s="57"/>
      <c r="Q299" s="57">
        <f>2*2*Q293</f>
        <v>4</v>
      </c>
      <c r="R299" s="57" t="s">
        <v>96</v>
      </c>
      <c r="S299" s="57">
        <v>200000</v>
      </c>
      <c r="T299" s="57">
        <f t="shared" si="254"/>
        <v>800000</v>
      </c>
      <c r="U299" s="57"/>
      <c r="V299" s="57">
        <f>2*2*V293</f>
        <v>4</v>
      </c>
      <c r="W299" s="57" t="s">
        <v>96</v>
      </c>
      <c r="X299" s="57">
        <v>200000</v>
      </c>
      <c r="Y299" s="57">
        <f t="shared" si="255"/>
        <v>800000</v>
      </c>
      <c r="Z299" s="57"/>
      <c r="AA299" s="57">
        <f>2*2*AA293</f>
        <v>4</v>
      </c>
      <c r="AB299" s="57" t="s">
        <v>96</v>
      </c>
      <c r="AC299" s="57">
        <v>200000</v>
      </c>
      <c r="AD299" s="57">
        <f t="shared" si="256"/>
        <v>800000</v>
      </c>
      <c r="AE299" s="57"/>
      <c r="AF299" s="57">
        <f>2*2*AF293</f>
        <v>4</v>
      </c>
      <c r="AG299" s="57" t="s">
        <v>96</v>
      </c>
      <c r="AH299" s="57">
        <v>200000</v>
      </c>
      <c r="AI299" s="57">
        <f t="shared" si="257"/>
        <v>800000</v>
      </c>
      <c r="AJ299" s="57"/>
      <c r="AK299" s="57">
        <f>2*2*AK293</f>
        <v>4</v>
      </c>
      <c r="AL299" s="57" t="s">
        <v>96</v>
      </c>
      <c r="AM299" s="57">
        <v>200000</v>
      </c>
      <c r="AN299" s="57">
        <f t="shared" si="258"/>
        <v>800000</v>
      </c>
      <c r="AO299" s="57"/>
      <c r="AP299" s="57">
        <f>2*2*AP293</f>
        <v>4</v>
      </c>
      <c r="AQ299" s="57" t="s">
        <v>96</v>
      </c>
      <c r="AR299" s="57">
        <v>200000</v>
      </c>
      <c r="AS299" s="57">
        <f t="shared" si="259"/>
        <v>800000</v>
      </c>
      <c r="AT299" s="57"/>
      <c r="AU299" s="57">
        <f>2*2*AU293</f>
        <v>4</v>
      </c>
      <c r="AV299" s="57" t="s">
        <v>96</v>
      </c>
      <c r="AW299" s="57">
        <v>200000</v>
      </c>
      <c r="AX299" s="57">
        <f t="shared" si="260"/>
        <v>800000</v>
      </c>
      <c r="AY299" s="57"/>
      <c r="AZ299" s="57">
        <f>2*2*AZ293</f>
        <v>4</v>
      </c>
      <c r="BA299" s="57" t="s">
        <v>96</v>
      </c>
      <c r="BB299" s="57">
        <v>200000</v>
      </c>
      <c r="BC299" s="57">
        <f t="shared" si="261"/>
        <v>800000</v>
      </c>
      <c r="BD299" s="57"/>
      <c r="BE299" s="57">
        <f>2*2*BE293</f>
        <v>4</v>
      </c>
      <c r="BF299" s="57" t="s">
        <v>96</v>
      </c>
      <c r="BG299" s="57">
        <v>200000</v>
      </c>
      <c r="BH299" s="57">
        <f t="shared" si="262"/>
        <v>800000</v>
      </c>
      <c r="BI299" s="57"/>
      <c r="BJ299" s="57">
        <f>2*2*BJ293</f>
        <v>4</v>
      </c>
      <c r="BK299" s="57" t="s">
        <v>96</v>
      </c>
      <c r="BL299" s="57">
        <v>200000</v>
      </c>
      <c r="BM299" s="57">
        <f t="shared" si="263"/>
        <v>800000</v>
      </c>
      <c r="BN299" s="51"/>
      <c r="BO299" s="67"/>
      <c r="BP299" s="67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</row>
    <row r="300" spans="1:84" s="48" customFormat="1" ht="15" customHeight="1" x14ac:dyDescent="0.3">
      <c r="A300" s="58"/>
      <c r="B300" s="58"/>
      <c r="C300" s="58"/>
      <c r="D300" s="58"/>
      <c r="E300" s="57" t="s">
        <v>25</v>
      </c>
      <c r="F300" s="57"/>
      <c r="G300" s="57">
        <f>1*F293</f>
        <v>25</v>
      </c>
      <c r="H300" s="57" t="s">
        <v>95</v>
      </c>
      <c r="I300" s="57">
        <v>7500</v>
      </c>
      <c r="J300" s="57">
        <f t="shared" si="252"/>
        <v>187500</v>
      </c>
      <c r="K300" s="57"/>
      <c r="L300" s="57">
        <f>1*K293</f>
        <v>25</v>
      </c>
      <c r="M300" s="57" t="s">
        <v>95</v>
      </c>
      <c r="N300" s="57">
        <v>7500</v>
      </c>
      <c r="O300" s="57">
        <f t="shared" si="253"/>
        <v>187500</v>
      </c>
      <c r="P300" s="57"/>
      <c r="Q300" s="57">
        <f>1*P293</f>
        <v>25</v>
      </c>
      <c r="R300" s="57" t="s">
        <v>95</v>
      </c>
      <c r="S300" s="57">
        <v>7500</v>
      </c>
      <c r="T300" s="57">
        <f t="shared" si="254"/>
        <v>187500</v>
      </c>
      <c r="U300" s="57"/>
      <c r="V300" s="57">
        <f>1*U293</f>
        <v>25</v>
      </c>
      <c r="W300" s="57" t="s">
        <v>95</v>
      </c>
      <c r="X300" s="57">
        <v>7500</v>
      </c>
      <c r="Y300" s="57">
        <f t="shared" si="255"/>
        <v>187500</v>
      </c>
      <c r="Z300" s="57"/>
      <c r="AA300" s="57">
        <f>1*Z293</f>
        <v>25</v>
      </c>
      <c r="AB300" s="57" t="s">
        <v>95</v>
      </c>
      <c r="AC300" s="57">
        <v>7500</v>
      </c>
      <c r="AD300" s="57">
        <f t="shared" si="256"/>
        <v>187500</v>
      </c>
      <c r="AE300" s="57"/>
      <c r="AF300" s="57">
        <f>1*AE293</f>
        <v>25</v>
      </c>
      <c r="AG300" s="57" t="s">
        <v>95</v>
      </c>
      <c r="AH300" s="57">
        <v>7500</v>
      </c>
      <c r="AI300" s="57">
        <f t="shared" si="257"/>
        <v>187500</v>
      </c>
      <c r="AJ300" s="57"/>
      <c r="AK300" s="57">
        <f>1*AJ293</f>
        <v>25</v>
      </c>
      <c r="AL300" s="57" t="s">
        <v>95</v>
      </c>
      <c r="AM300" s="57">
        <v>7500</v>
      </c>
      <c r="AN300" s="57">
        <f t="shared" si="258"/>
        <v>187500</v>
      </c>
      <c r="AO300" s="57"/>
      <c r="AP300" s="57">
        <f>1*AO293</f>
        <v>25</v>
      </c>
      <c r="AQ300" s="57" t="s">
        <v>95</v>
      </c>
      <c r="AR300" s="57">
        <v>7500</v>
      </c>
      <c r="AS300" s="57">
        <f t="shared" si="259"/>
        <v>187500</v>
      </c>
      <c r="AT300" s="57"/>
      <c r="AU300" s="57">
        <f>1*AT293</f>
        <v>25</v>
      </c>
      <c r="AV300" s="57" t="s">
        <v>95</v>
      </c>
      <c r="AW300" s="57">
        <v>7500</v>
      </c>
      <c r="AX300" s="57">
        <f t="shared" si="260"/>
        <v>187500</v>
      </c>
      <c r="AY300" s="57"/>
      <c r="AZ300" s="57">
        <f>1*AY293</f>
        <v>25</v>
      </c>
      <c r="BA300" s="57" t="s">
        <v>95</v>
      </c>
      <c r="BB300" s="57">
        <v>7500</v>
      </c>
      <c r="BC300" s="57">
        <f t="shared" si="261"/>
        <v>187500</v>
      </c>
      <c r="BD300" s="57"/>
      <c r="BE300" s="57">
        <f>1*BD293</f>
        <v>25</v>
      </c>
      <c r="BF300" s="57" t="s">
        <v>95</v>
      </c>
      <c r="BG300" s="57">
        <v>7500</v>
      </c>
      <c r="BH300" s="57">
        <f t="shared" si="262"/>
        <v>187500</v>
      </c>
      <c r="BI300" s="57"/>
      <c r="BJ300" s="57">
        <f>1*BI293</f>
        <v>25</v>
      </c>
      <c r="BK300" s="57" t="s">
        <v>95</v>
      </c>
      <c r="BL300" s="57">
        <v>7500</v>
      </c>
      <c r="BM300" s="57">
        <f t="shared" si="263"/>
        <v>187500</v>
      </c>
      <c r="BN300" s="51"/>
      <c r="BO300" s="67"/>
      <c r="BP300" s="67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</row>
    <row r="301" spans="1:84" s="48" customFormat="1" ht="15" customHeight="1" x14ac:dyDescent="0.3">
      <c r="A301" s="58"/>
      <c r="B301" s="58"/>
      <c r="C301" s="58"/>
      <c r="D301" s="58"/>
      <c r="E301" s="57" t="s">
        <v>26</v>
      </c>
      <c r="F301" s="57"/>
      <c r="G301" s="57">
        <v>0</v>
      </c>
      <c r="H301" s="57" t="s">
        <v>82</v>
      </c>
      <c r="I301" s="57">
        <v>0</v>
      </c>
      <c r="J301" s="57">
        <f>SUM(J302:J306)</f>
        <v>14961000</v>
      </c>
      <c r="K301" s="57"/>
      <c r="L301" s="57">
        <v>0</v>
      </c>
      <c r="M301" s="57" t="s">
        <v>82</v>
      </c>
      <c r="N301" s="57">
        <v>0</v>
      </c>
      <c r="O301" s="57">
        <f>SUM(O302:O306)</f>
        <v>14961000</v>
      </c>
      <c r="P301" s="57"/>
      <c r="Q301" s="57">
        <v>0</v>
      </c>
      <c r="R301" s="57" t="s">
        <v>82</v>
      </c>
      <c r="S301" s="57">
        <v>0</v>
      </c>
      <c r="T301" s="57">
        <f>SUM(T302:T306)</f>
        <v>14961000</v>
      </c>
      <c r="U301" s="57"/>
      <c r="V301" s="57">
        <v>0</v>
      </c>
      <c r="W301" s="57" t="s">
        <v>82</v>
      </c>
      <c r="X301" s="57">
        <v>0</v>
      </c>
      <c r="Y301" s="57">
        <f>SUM(Y302:Y306)</f>
        <v>14961000</v>
      </c>
      <c r="Z301" s="57"/>
      <c r="AA301" s="57">
        <v>0</v>
      </c>
      <c r="AB301" s="57" t="s">
        <v>82</v>
      </c>
      <c r="AC301" s="57">
        <v>0</v>
      </c>
      <c r="AD301" s="57">
        <f>SUM(AD302:AD306)</f>
        <v>14961000</v>
      </c>
      <c r="AE301" s="57"/>
      <c r="AF301" s="57">
        <v>0</v>
      </c>
      <c r="AG301" s="57" t="s">
        <v>82</v>
      </c>
      <c r="AH301" s="57">
        <v>0</v>
      </c>
      <c r="AI301" s="57">
        <f>SUM(AI302:AI306)</f>
        <v>14961000</v>
      </c>
      <c r="AJ301" s="57"/>
      <c r="AK301" s="57">
        <v>0</v>
      </c>
      <c r="AL301" s="57" t="s">
        <v>82</v>
      </c>
      <c r="AM301" s="57">
        <v>0</v>
      </c>
      <c r="AN301" s="57">
        <f>SUM(AN302:AN306)</f>
        <v>14961000</v>
      </c>
      <c r="AO301" s="57"/>
      <c r="AP301" s="57">
        <v>0</v>
      </c>
      <c r="AQ301" s="57" t="s">
        <v>82</v>
      </c>
      <c r="AR301" s="57">
        <v>0</v>
      </c>
      <c r="AS301" s="57">
        <f>SUM(AS302:AS306)</f>
        <v>14961000</v>
      </c>
      <c r="AT301" s="57"/>
      <c r="AU301" s="57">
        <v>0</v>
      </c>
      <c r="AV301" s="57" t="s">
        <v>82</v>
      </c>
      <c r="AW301" s="57">
        <v>0</v>
      </c>
      <c r="AX301" s="57">
        <f>SUM(AX302:AX306)</f>
        <v>14961000</v>
      </c>
      <c r="AY301" s="57"/>
      <c r="AZ301" s="57">
        <v>0</v>
      </c>
      <c r="BA301" s="57" t="s">
        <v>82</v>
      </c>
      <c r="BB301" s="57">
        <v>0</v>
      </c>
      <c r="BC301" s="57">
        <f>SUM(BC302:BC306)</f>
        <v>14961000</v>
      </c>
      <c r="BD301" s="57"/>
      <c r="BE301" s="57">
        <v>0</v>
      </c>
      <c r="BF301" s="57" t="s">
        <v>82</v>
      </c>
      <c r="BG301" s="57">
        <v>0</v>
      </c>
      <c r="BH301" s="57">
        <f>SUM(BH302:BH306)</f>
        <v>14961000</v>
      </c>
      <c r="BI301" s="57"/>
      <c r="BJ301" s="57">
        <v>0</v>
      </c>
      <c r="BK301" s="57" t="s">
        <v>82</v>
      </c>
      <c r="BL301" s="57">
        <v>0</v>
      </c>
      <c r="BM301" s="57">
        <f>SUM(BM302:BM306)</f>
        <v>14961000</v>
      </c>
      <c r="BN301" s="51"/>
      <c r="BO301" s="67"/>
      <c r="BP301" s="67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</row>
    <row r="302" spans="1:84" s="48" customFormat="1" ht="15" customHeight="1" x14ac:dyDescent="0.3">
      <c r="A302" s="58"/>
      <c r="B302" s="58"/>
      <c r="C302" s="58"/>
      <c r="D302" s="58"/>
      <c r="E302" s="57" t="s">
        <v>27</v>
      </c>
      <c r="F302" s="57"/>
      <c r="G302" s="57">
        <f>G293</f>
        <v>1</v>
      </c>
      <c r="H302" s="57" t="s">
        <v>94</v>
      </c>
      <c r="I302" s="57">
        <f>2400000+480000+2400000+408000+360000+60000+768000+75000+360000+600000</f>
        <v>7911000</v>
      </c>
      <c r="J302" s="57">
        <f>G302*I302</f>
        <v>7911000</v>
      </c>
      <c r="K302" s="57"/>
      <c r="L302" s="57">
        <f>L293</f>
        <v>1</v>
      </c>
      <c r="M302" s="57" t="s">
        <v>94</v>
      </c>
      <c r="N302" s="57">
        <f>2400000+480000+2400000+408000+360000+60000+768000+75000+360000+600000</f>
        <v>7911000</v>
      </c>
      <c r="O302" s="57">
        <f>L302*N302</f>
        <v>7911000</v>
      </c>
      <c r="P302" s="57"/>
      <c r="Q302" s="57">
        <f>Q293</f>
        <v>1</v>
      </c>
      <c r="R302" s="57" t="s">
        <v>94</v>
      </c>
      <c r="S302" s="57">
        <f>2400000+480000+2400000+408000+360000+60000+768000+75000+360000+600000</f>
        <v>7911000</v>
      </c>
      <c r="T302" s="57">
        <f>Q302*S302</f>
        <v>7911000</v>
      </c>
      <c r="U302" s="57"/>
      <c r="V302" s="57">
        <f>V293</f>
        <v>1</v>
      </c>
      <c r="W302" s="57" t="s">
        <v>94</v>
      </c>
      <c r="X302" s="57">
        <f>2400000+480000+2400000+408000+360000+60000+768000+75000+360000+600000</f>
        <v>7911000</v>
      </c>
      <c r="Y302" s="57">
        <f>V302*X302</f>
        <v>7911000</v>
      </c>
      <c r="Z302" s="57"/>
      <c r="AA302" s="57">
        <f>AA293</f>
        <v>1</v>
      </c>
      <c r="AB302" s="57" t="s">
        <v>94</v>
      </c>
      <c r="AC302" s="57">
        <f>2400000+480000+2400000+408000+360000+60000+768000+75000+360000+600000</f>
        <v>7911000</v>
      </c>
      <c r="AD302" s="57">
        <f>AA302*AC302</f>
        <v>7911000</v>
      </c>
      <c r="AE302" s="57"/>
      <c r="AF302" s="57">
        <f>AF293</f>
        <v>1</v>
      </c>
      <c r="AG302" s="57" t="s">
        <v>94</v>
      </c>
      <c r="AH302" s="57">
        <f>2400000+480000+2400000+408000+360000+60000+768000+75000+360000+600000</f>
        <v>7911000</v>
      </c>
      <c r="AI302" s="57">
        <f>AF302*AH302</f>
        <v>7911000</v>
      </c>
      <c r="AJ302" s="57"/>
      <c r="AK302" s="57">
        <f>AK293</f>
        <v>1</v>
      </c>
      <c r="AL302" s="57" t="s">
        <v>94</v>
      </c>
      <c r="AM302" s="57">
        <f>2400000+480000+2400000+408000+360000+60000+768000+75000+360000+600000</f>
        <v>7911000</v>
      </c>
      <c r="AN302" s="57">
        <f>AK302*AM302</f>
        <v>7911000</v>
      </c>
      <c r="AO302" s="57"/>
      <c r="AP302" s="57">
        <f>AP293</f>
        <v>1</v>
      </c>
      <c r="AQ302" s="57" t="s">
        <v>94</v>
      </c>
      <c r="AR302" s="57">
        <f>2400000+480000+2400000+408000+360000+60000+768000+75000+360000+600000</f>
        <v>7911000</v>
      </c>
      <c r="AS302" s="57">
        <f>AP302*AR302</f>
        <v>7911000</v>
      </c>
      <c r="AT302" s="57"/>
      <c r="AU302" s="57">
        <f>AU293</f>
        <v>1</v>
      </c>
      <c r="AV302" s="57" t="s">
        <v>94</v>
      </c>
      <c r="AW302" s="57">
        <f>2400000+480000+2400000+408000+360000+60000+768000+75000+360000+600000</f>
        <v>7911000</v>
      </c>
      <c r="AX302" s="57">
        <f>AU302*AW302</f>
        <v>7911000</v>
      </c>
      <c r="AY302" s="57"/>
      <c r="AZ302" s="57">
        <f>AZ293</f>
        <v>1</v>
      </c>
      <c r="BA302" s="57" t="s">
        <v>94</v>
      </c>
      <c r="BB302" s="57">
        <f>2400000+480000+2400000+408000+360000+60000+768000+75000+360000+600000</f>
        <v>7911000</v>
      </c>
      <c r="BC302" s="57">
        <f>AZ302*BB302</f>
        <v>7911000</v>
      </c>
      <c r="BD302" s="57"/>
      <c r="BE302" s="57">
        <f>BE293</f>
        <v>1</v>
      </c>
      <c r="BF302" s="57" t="s">
        <v>94</v>
      </c>
      <c r="BG302" s="57">
        <f>2400000+480000+2400000+408000+360000+60000+768000+75000+360000+600000</f>
        <v>7911000</v>
      </c>
      <c r="BH302" s="57">
        <f>BE302*BG302</f>
        <v>7911000</v>
      </c>
      <c r="BI302" s="57"/>
      <c r="BJ302" s="57">
        <f>BJ293</f>
        <v>1</v>
      </c>
      <c r="BK302" s="57" t="s">
        <v>94</v>
      </c>
      <c r="BL302" s="57">
        <f>2400000+480000+2400000+408000+360000+60000+768000+75000+360000+600000</f>
        <v>7911000</v>
      </c>
      <c r="BM302" s="57">
        <f>BJ302*BL302</f>
        <v>7911000</v>
      </c>
      <c r="BN302" s="51"/>
      <c r="BO302" s="67"/>
      <c r="BP302" s="67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</row>
    <row r="303" spans="1:84" s="48" customFormat="1" ht="15" customHeight="1" x14ac:dyDescent="0.3">
      <c r="A303" s="58"/>
      <c r="B303" s="58"/>
      <c r="C303" s="58"/>
      <c r="D303" s="58"/>
      <c r="E303" s="58" t="s">
        <v>28</v>
      </c>
      <c r="F303" s="57"/>
      <c r="G303" s="57">
        <f>F293</f>
        <v>25</v>
      </c>
      <c r="H303" s="57" t="s">
        <v>95</v>
      </c>
      <c r="I303" s="57">
        <f>25000+100000</f>
        <v>125000</v>
      </c>
      <c r="J303" s="57">
        <f>G303*I303</f>
        <v>3125000</v>
      </c>
      <c r="K303" s="57"/>
      <c r="L303" s="57">
        <f>K293</f>
        <v>25</v>
      </c>
      <c r="M303" s="57" t="s">
        <v>95</v>
      </c>
      <c r="N303" s="57">
        <f>25000+100000</f>
        <v>125000</v>
      </c>
      <c r="O303" s="57">
        <f>L303*N303</f>
        <v>3125000</v>
      </c>
      <c r="P303" s="57"/>
      <c r="Q303" s="57">
        <f>P293</f>
        <v>25</v>
      </c>
      <c r="R303" s="57" t="s">
        <v>95</v>
      </c>
      <c r="S303" s="57">
        <f>25000+100000</f>
        <v>125000</v>
      </c>
      <c r="T303" s="57">
        <f>Q303*S303</f>
        <v>3125000</v>
      </c>
      <c r="U303" s="57"/>
      <c r="V303" s="57">
        <f>U293</f>
        <v>25</v>
      </c>
      <c r="W303" s="57" t="s">
        <v>95</v>
      </c>
      <c r="X303" s="57">
        <f>25000+100000</f>
        <v>125000</v>
      </c>
      <c r="Y303" s="57">
        <f>V303*X303</f>
        <v>3125000</v>
      </c>
      <c r="Z303" s="57"/>
      <c r="AA303" s="57">
        <f>Z293</f>
        <v>25</v>
      </c>
      <c r="AB303" s="57" t="s">
        <v>95</v>
      </c>
      <c r="AC303" s="57">
        <f>25000+100000</f>
        <v>125000</v>
      </c>
      <c r="AD303" s="57">
        <f>AA303*AC303</f>
        <v>3125000</v>
      </c>
      <c r="AE303" s="57"/>
      <c r="AF303" s="57">
        <f>AE293</f>
        <v>25</v>
      </c>
      <c r="AG303" s="57" t="s">
        <v>95</v>
      </c>
      <c r="AH303" s="57">
        <f>25000+100000</f>
        <v>125000</v>
      </c>
      <c r="AI303" s="57">
        <f>AF303*AH303</f>
        <v>3125000</v>
      </c>
      <c r="AJ303" s="57"/>
      <c r="AK303" s="57">
        <f>AJ293</f>
        <v>25</v>
      </c>
      <c r="AL303" s="57" t="s">
        <v>95</v>
      </c>
      <c r="AM303" s="57">
        <f>25000+100000</f>
        <v>125000</v>
      </c>
      <c r="AN303" s="57">
        <f>AK303*AM303</f>
        <v>3125000</v>
      </c>
      <c r="AO303" s="57"/>
      <c r="AP303" s="57">
        <f>AO293</f>
        <v>25</v>
      </c>
      <c r="AQ303" s="57" t="s">
        <v>95</v>
      </c>
      <c r="AR303" s="57">
        <f>25000+100000</f>
        <v>125000</v>
      </c>
      <c r="AS303" s="57">
        <f>AP303*AR303</f>
        <v>3125000</v>
      </c>
      <c r="AT303" s="57"/>
      <c r="AU303" s="57">
        <f>AT293</f>
        <v>25</v>
      </c>
      <c r="AV303" s="57" t="s">
        <v>95</v>
      </c>
      <c r="AW303" s="57">
        <f>25000+100000</f>
        <v>125000</v>
      </c>
      <c r="AX303" s="57">
        <f>AU303*AW303</f>
        <v>3125000</v>
      </c>
      <c r="AY303" s="57"/>
      <c r="AZ303" s="57">
        <f>AY293</f>
        <v>25</v>
      </c>
      <c r="BA303" s="57" t="s">
        <v>95</v>
      </c>
      <c r="BB303" s="57">
        <f>25000+100000</f>
        <v>125000</v>
      </c>
      <c r="BC303" s="57">
        <f>AZ303*BB303</f>
        <v>3125000</v>
      </c>
      <c r="BD303" s="57"/>
      <c r="BE303" s="57">
        <f>BD293</f>
        <v>25</v>
      </c>
      <c r="BF303" s="57" t="s">
        <v>95</v>
      </c>
      <c r="BG303" s="57">
        <f>25000+100000</f>
        <v>125000</v>
      </c>
      <c r="BH303" s="57">
        <f>BE303*BG303</f>
        <v>3125000</v>
      </c>
      <c r="BI303" s="57"/>
      <c r="BJ303" s="57">
        <f>BI293</f>
        <v>25</v>
      </c>
      <c r="BK303" s="57" t="s">
        <v>95</v>
      </c>
      <c r="BL303" s="57">
        <f>25000+100000</f>
        <v>125000</v>
      </c>
      <c r="BM303" s="57">
        <f>BJ303*BL303</f>
        <v>3125000</v>
      </c>
      <c r="BN303" s="51"/>
      <c r="BO303" s="67"/>
      <c r="BP303" s="67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</row>
    <row r="304" spans="1:84" s="48" customFormat="1" ht="15" customHeight="1" x14ac:dyDescent="0.3">
      <c r="A304" s="58"/>
      <c r="B304" s="58"/>
      <c r="C304" s="58"/>
      <c r="D304" s="58"/>
      <c r="E304" s="57" t="s">
        <v>29</v>
      </c>
      <c r="F304" s="57"/>
      <c r="G304" s="57">
        <f>F293</f>
        <v>25</v>
      </c>
      <c r="H304" s="57" t="s">
        <v>98</v>
      </c>
      <c r="I304" s="57">
        <v>75000</v>
      </c>
      <c r="J304" s="57">
        <f>G304*I304</f>
        <v>1875000</v>
      </c>
      <c r="K304" s="57"/>
      <c r="L304" s="57">
        <f>K293</f>
        <v>25</v>
      </c>
      <c r="M304" s="57" t="s">
        <v>98</v>
      </c>
      <c r="N304" s="57">
        <v>75000</v>
      </c>
      <c r="O304" s="57">
        <f>L304*N304</f>
        <v>1875000</v>
      </c>
      <c r="P304" s="57"/>
      <c r="Q304" s="57">
        <f>P293</f>
        <v>25</v>
      </c>
      <c r="R304" s="57" t="s">
        <v>98</v>
      </c>
      <c r="S304" s="57">
        <v>75000</v>
      </c>
      <c r="T304" s="57">
        <f>Q304*S304</f>
        <v>1875000</v>
      </c>
      <c r="U304" s="57"/>
      <c r="V304" s="57">
        <f>U293</f>
        <v>25</v>
      </c>
      <c r="W304" s="57" t="s">
        <v>98</v>
      </c>
      <c r="X304" s="57">
        <v>75000</v>
      </c>
      <c r="Y304" s="57">
        <f>V304*X304</f>
        <v>1875000</v>
      </c>
      <c r="Z304" s="57"/>
      <c r="AA304" s="57">
        <f>Z293</f>
        <v>25</v>
      </c>
      <c r="AB304" s="57" t="s">
        <v>98</v>
      </c>
      <c r="AC304" s="57">
        <v>75000</v>
      </c>
      <c r="AD304" s="57">
        <f>AA304*AC304</f>
        <v>1875000</v>
      </c>
      <c r="AE304" s="57"/>
      <c r="AF304" s="57">
        <f>AE293</f>
        <v>25</v>
      </c>
      <c r="AG304" s="57" t="s">
        <v>98</v>
      </c>
      <c r="AH304" s="57">
        <v>75000</v>
      </c>
      <c r="AI304" s="57">
        <f>AF304*AH304</f>
        <v>1875000</v>
      </c>
      <c r="AJ304" s="57"/>
      <c r="AK304" s="57">
        <f>AJ293</f>
        <v>25</v>
      </c>
      <c r="AL304" s="57" t="s">
        <v>98</v>
      </c>
      <c r="AM304" s="57">
        <v>75000</v>
      </c>
      <c r="AN304" s="57">
        <f>AK304*AM304</f>
        <v>1875000</v>
      </c>
      <c r="AO304" s="57"/>
      <c r="AP304" s="57">
        <f>AO293</f>
        <v>25</v>
      </c>
      <c r="AQ304" s="57" t="s">
        <v>98</v>
      </c>
      <c r="AR304" s="57">
        <v>75000</v>
      </c>
      <c r="AS304" s="57">
        <f>AP304*AR304</f>
        <v>1875000</v>
      </c>
      <c r="AT304" s="57"/>
      <c r="AU304" s="57">
        <f>AT293</f>
        <v>25</v>
      </c>
      <c r="AV304" s="57" t="s">
        <v>98</v>
      </c>
      <c r="AW304" s="57">
        <v>75000</v>
      </c>
      <c r="AX304" s="57">
        <f>AU304*AW304</f>
        <v>1875000</v>
      </c>
      <c r="AY304" s="57"/>
      <c r="AZ304" s="57">
        <f>AY293</f>
        <v>25</v>
      </c>
      <c r="BA304" s="57" t="s">
        <v>98</v>
      </c>
      <c r="BB304" s="57">
        <v>75000</v>
      </c>
      <c r="BC304" s="57">
        <f>AZ304*BB304</f>
        <v>1875000</v>
      </c>
      <c r="BD304" s="57"/>
      <c r="BE304" s="57">
        <f>BD293</f>
        <v>25</v>
      </c>
      <c r="BF304" s="57" t="s">
        <v>98</v>
      </c>
      <c r="BG304" s="57">
        <v>75000</v>
      </c>
      <c r="BH304" s="57">
        <f>BE304*BG304</f>
        <v>1875000</v>
      </c>
      <c r="BI304" s="57"/>
      <c r="BJ304" s="57">
        <f>BI293</f>
        <v>25</v>
      </c>
      <c r="BK304" s="57" t="s">
        <v>98</v>
      </c>
      <c r="BL304" s="57">
        <v>75000</v>
      </c>
      <c r="BM304" s="57">
        <f>BJ304*BL304</f>
        <v>1875000</v>
      </c>
      <c r="BN304" s="51"/>
      <c r="BO304" s="67"/>
      <c r="BP304" s="67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</row>
    <row r="305" spans="1:84" s="48" customFormat="1" ht="15" customHeight="1" x14ac:dyDescent="0.3">
      <c r="A305" s="58"/>
      <c r="B305" s="58"/>
      <c r="C305" s="58"/>
      <c r="D305" s="58"/>
      <c r="E305" s="57" t="s">
        <v>30</v>
      </c>
      <c r="F305" s="57"/>
      <c r="G305" s="57">
        <f>F293</f>
        <v>25</v>
      </c>
      <c r="H305" s="57" t="s">
        <v>95</v>
      </c>
      <c r="I305" s="57">
        <v>50000</v>
      </c>
      <c r="J305" s="57">
        <f>G305*I305</f>
        <v>1250000</v>
      </c>
      <c r="K305" s="57"/>
      <c r="L305" s="57">
        <f>K293</f>
        <v>25</v>
      </c>
      <c r="M305" s="57" t="s">
        <v>95</v>
      </c>
      <c r="N305" s="57">
        <v>50000</v>
      </c>
      <c r="O305" s="57">
        <f>L305*N305</f>
        <v>1250000</v>
      </c>
      <c r="P305" s="57"/>
      <c r="Q305" s="57">
        <f>P293</f>
        <v>25</v>
      </c>
      <c r="R305" s="57" t="s">
        <v>95</v>
      </c>
      <c r="S305" s="57">
        <v>50000</v>
      </c>
      <c r="T305" s="57">
        <f>Q305*S305</f>
        <v>1250000</v>
      </c>
      <c r="U305" s="57"/>
      <c r="V305" s="57">
        <f>U293</f>
        <v>25</v>
      </c>
      <c r="W305" s="57" t="s">
        <v>95</v>
      </c>
      <c r="X305" s="57">
        <v>50000</v>
      </c>
      <c r="Y305" s="57">
        <f>V305*X305</f>
        <v>1250000</v>
      </c>
      <c r="Z305" s="57"/>
      <c r="AA305" s="57">
        <f>Z293</f>
        <v>25</v>
      </c>
      <c r="AB305" s="57" t="s">
        <v>95</v>
      </c>
      <c r="AC305" s="57">
        <v>50000</v>
      </c>
      <c r="AD305" s="57">
        <f>AA305*AC305</f>
        <v>1250000</v>
      </c>
      <c r="AE305" s="57"/>
      <c r="AF305" s="57">
        <f>AE293</f>
        <v>25</v>
      </c>
      <c r="AG305" s="57" t="s">
        <v>95</v>
      </c>
      <c r="AH305" s="57">
        <v>50000</v>
      </c>
      <c r="AI305" s="57">
        <f>AF305*AH305</f>
        <v>1250000</v>
      </c>
      <c r="AJ305" s="57"/>
      <c r="AK305" s="57">
        <f>AJ293</f>
        <v>25</v>
      </c>
      <c r="AL305" s="57" t="s">
        <v>95</v>
      </c>
      <c r="AM305" s="57">
        <v>50000</v>
      </c>
      <c r="AN305" s="57">
        <f>AK305*AM305</f>
        <v>1250000</v>
      </c>
      <c r="AO305" s="57"/>
      <c r="AP305" s="57">
        <f>AO293</f>
        <v>25</v>
      </c>
      <c r="AQ305" s="57" t="s">
        <v>95</v>
      </c>
      <c r="AR305" s="57">
        <v>50000</v>
      </c>
      <c r="AS305" s="57">
        <f>AP305*AR305</f>
        <v>1250000</v>
      </c>
      <c r="AT305" s="57"/>
      <c r="AU305" s="57">
        <f>AT293</f>
        <v>25</v>
      </c>
      <c r="AV305" s="57" t="s">
        <v>95</v>
      </c>
      <c r="AW305" s="57">
        <v>50000</v>
      </c>
      <c r="AX305" s="57">
        <f>AU305*AW305</f>
        <v>1250000</v>
      </c>
      <c r="AY305" s="57"/>
      <c r="AZ305" s="57">
        <f>AY293</f>
        <v>25</v>
      </c>
      <c r="BA305" s="57" t="s">
        <v>95</v>
      </c>
      <c r="BB305" s="57">
        <v>50000</v>
      </c>
      <c r="BC305" s="57">
        <f>AZ305*BB305</f>
        <v>1250000</v>
      </c>
      <c r="BD305" s="57"/>
      <c r="BE305" s="57">
        <f>BD293</f>
        <v>25</v>
      </c>
      <c r="BF305" s="57" t="s">
        <v>95</v>
      </c>
      <c r="BG305" s="57">
        <v>50000</v>
      </c>
      <c r="BH305" s="57">
        <f>BE305*BG305</f>
        <v>1250000</v>
      </c>
      <c r="BI305" s="57"/>
      <c r="BJ305" s="57">
        <f>BI293</f>
        <v>25</v>
      </c>
      <c r="BK305" s="57" t="s">
        <v>95</v>
      </c>
      <c r="BL305" s="57">
        <v>50000</v>
      </c>
      <c r="BM305" s="57">
        <f>BJ305*BL305</f>
        <v>1250000</v>
      </c>
      <c r="BN305" s="51"/>
      <c r="BO305" s="67"/>
      <c r="BP305" s="67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</row>
    <row r="306" spans="1:84" s="48" customFormat="1" ht="15" customHeight="1" x14ac:dyDescent="0.3">
      <c r="A306" s="58"/>
      <c r="B306" s="58"/>
      <c r="C306" s="58"/>
      <c r="D306" s="58"/>
      <c r="E306" s="57" t="s">
        <v>31</v>
      </c>
      <c r="F306" s="57"/>
      <c r="G306" s="57">
        <f>G293</f>
        <v>1</v>
      </c>
      <c r="H306" s="57" t="s">
        <v>94</v>
      </c>
      <c r="I306" s="57">
        <v>800000</v>
      </c>
      <c r="J306" s="57">
        <f>G306*I306</f>
        <v>800000</v>
      </c>
      <c r="K306" s="57"/>
      <c r="L306" s="57">
        <f>L293</f>
        <v>1</v>
      </c>
      <c r="M306" s="57" t="s">
        <v>94</v>
      </c>
      <c r="N306" s="57">
        <v>800000</v>
      </c>
      <c r="O306" s="57">
        <f>L306*N306</f>
        <v>800000</v>
      </c>
      <c r="P306" s="57"/>
      <c r="Q306" s="57">
        <f>Q293</f>
        <v>1</v>
      </c>
      <c r="R306" s="57" t="s">
        <v>94</v>
      </c>
      <c r="S306" s="57">
        <v>800000</v>
      </c>
      <c r="T306" s="57">
        <f>Q306*S306</f>
        <v>800000</v>
      </c>
      <c r="U306" s="57"/>
      <c r="V306" s="57">
        <f>V293</f>
        <v>1</v>
      </c>
      <c r="W306" s="57" t="s">
        <v>94</v>
      </c>
      <c r="X306" s="57">
        <v>800000</v>
      </c>
      <c r="Y306" s="57">
        <f>V306*X306</f>
        <v>800000</v>
      </c>
      <c r="Z306" s="57"/>
      <c r="AA306" s="57">
        <f>AA293</f>
        <v>1</v>
      </c>
      <c r="AB306" s="57" t="s">
        <v>94</v>
      </c>
      <c r="AC306" s="57">
        <v>800000</v>
      </c>
      <c r="AD306" s="57">
        <f>AA306*AC306</f>
        <v>800000</v>
      </c>
      <c r="AE306" s="57"/>
      <c r="AF306" s="57">
        <f>AF293</f>
        <v>1</v>
      </c>
      <c r="AG306" s="57" t="s">
        <v>94</v>
      </c>
      <c r="AH306" s="57">
        <v>800000</v>
      </c>
      <c r="AI306" s="57">
        <f>AF306*AH306</f>
        <v>800000</v>
      </c>
      <c r="AJ306" s="57"/>
      <c r="AK306" s="57">
        <f>AK293</f>
        <v>1</v>
      </c>
      <c r="AL306" s="57" t="s">
        <v>94</v>
      </c>
      <c r="AM306" s="57">
        <v>800000</v>
      </c>
      <c r="AN306" s="57">
        <f>AK306*AM306</f>
        <v>800000</v>
      </c>
      <c r="AO306" s="57"/>
      <c r="AP306" s="57">
        <f>AP293</f>
        <v>1</v>
      </c>
      <c r="AQ306" s="57" t="s">
        <v>94</v>
      </c>
      <c r="AR306" s="57">
        <v>800000</v>
      </c>
      <c r="AS306" s="57">
        <f>AP306*AR306</f>
        <v>800000</v>
      </c>
      <c r="AT306" s="57"/>
      <c r="AU306" s="57">
        <f>AU293</f>
        <v>1</v>
      </c>
      <c r="AV306" s="57" t="s">
        <v>94</v>
      </c>
      <c r="AW306" s="57">
        <v>800000</v>
      </c>
      <c r="AX306" s="57">
        <f>AU306*AW306</f>
        <v>800000</v>
      </c>
      <c r="AY306" s="57"/>
      <c r="AZ306" s="57">
        <f>AZ293</f>
        <v>1</v>
      </c>
      <c r="BA306" s="57" t="s">
        <v>94</v>
      </c>
      <c r="BB306" s="57">
        <v>800000</v>
      </c>
      <c r="BC306" s="57">
        <f>AZ306*BB306</f>
        <v>800000</v>
      </c>
      <c r="BD306" s="57"/>
      <c r="BE306" s="57">
        <f>BE293</f>
        <v>1</v>
      </c>
      <c r="BF306" s="57" t="s">
        <v>94</v>
      </c>
      <c r="BG306" s="57">
        <v>800000</v>
      </c>
      <c r="BH306" s="57">
        <f>BE306*BG306</f>
        <v>800000</v>
      </c>
      <c r="BI306" s="57"/>
      <c r="BJ306" s="57">
        <f>BJ293</f>
        <v>1</v>
      </c>
      <c r="BK306" s="57" t="s">
        <v>94</v>
      </c>
      <c r="BL306" s="57">
        <v>800000</v>
      </c>
      <c r="BM306" s="57">
        <f>BJ306*BL306</f>
        <v>800000</v>
      </c>
      <c r="BN306" s="51"/>
      <c r="BO306" s="67"/>
      <c r="BP306" s="67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</row>
    <row r="307" spans="1:84" s="47" customFormat="1" ht="15" customHeight="1" x14ac:dyDescent="0.3">
      <c r="A307" s="56"/>
      <c r="B307" s="56"/>
      <c r="C307" s="56"/>
      <c r="D307" s="56"/>
      <c r="E307" s="56" t="s">
        <v>53</v>
      </c>
      <c r="F307" s="56">
        <f>G307*25</f>
        <v>25</v>
      </c>
      <c r="G307" s="56">
        <v>1</v>
      </c>
      <c r="H307" s="56" t="s">
        <v>91</v>
      </c>
      <c r="I307" s="56"/>
      <c r="J307" s="56">
        <f>J308+J315</f>
        <v>17447500</v>
      </c>
      <c r="K307" s="56">
        <f>L307*25</f>
        <v>25</v>
      </c>
      <c r="L307" s="56">
        <v>1</v>
      </c>
      <c r="M307" s="56" t="s">
        <v>91</v>
      </c>
      <c r="N307" s="56"/>
      <c r="O307" s="56">
        <f>O308+O315</f>
        <v>17447500</v>
      </c>
      <c r="P307" s="56">
        <f>Q307*25</f>
        <v>25</v>
      </c>
      <c r="Q307" s="56">
        <v>1</v>
      </c>
      <c r="R307" s="56" t="s">
        <v>91</v>
      </c>
      <c r="S307" s="56"/>
      <c r="T307" s="56">
        <f>T308+T315</f>
        <v>17447500</v>
      </c>
      <c r="U307" s="56">
        <f>V307*25</f>
        <v>25</v>
      </c>
      <c r="V307" s="56">
        <v>1</v>
      </c>
      <c r="W307" s="56" t="s">
        <v>91</v>
      </c>
      <c r="X307" s="56"/>
      <c r="Y307" s="56">
        <f>Y308+Y315</f>
        <v>17447500</v>
      </c>
      <c r="Z307" s="56">
        <f>AA307*25</f>
        <v>25</v>
      </c>
      <c r="AA307" s="56">
        <v>1</v>
      </c>
      <c r="AB307" s="56" t="s">
        <v>91</v>
      </c>
      <c r="AC307" s="56"/>
      <c r="AD307" s="56">
        <f>AD308+AD315</f>
        <v>17447500</v>
      </c>
      <c r="AE307" s="56">
        <f>AF307*25</f>
        <v>25</v>
      </c>
      <c r="AF307" s="56">
        <v>1</v>
      </c>
      <c r="AG307" s="56" t="s">
        <v>91</v>
      </c>
      <c r="AH307" s="56"/>
      <c r="AI307" s="56">
        <f>AI308+AI315</f>
        <v>17447500</v>
      </c>
      <c r="AJ307" s="56">
        <f>AK307*25</f>
        <v>25</v>
      </c>
      <c r="AK307" s="56">
        <v>1</v>
      </c>
      <c r="AL307" s="56" t="s">
        <v>91</v>
      </c>
      <c r="AM307" s="56"/>
      <c r="AN307" s="56">
        <f>AN308+AN315</f>
        <v>17447500</v>
      </c>
      <c r="AO307" s="56">
        <f>AP307*25</f>
        <v>25</v>
      </c>
      <c r="AP307" s="56">
        <v>1</v>
      </c>
      <c r="AQ307" s="56" t="s">
        <v>91</v>
      </c>
      <c r="AR307" s="56"/>
      <c r="AS307" s="56">
        <f>AS308+AS315</f>
        <v>17447500</v>
      </c>
      <c r="AT307" s="56">
        <f>AU307*25</f>
        <v>25</v>
      </c>
      <c r="AU307" s="56">
        <v>1</v>
      </c>
      <c r="AV307" s="56" t="s">
        <v>91</v>
      </c>
      <c r="AW307" s="56"/>
      <c r="AX307" s="56">
        <f>AX308+AX315</f>
        <v>17447500</v>
      </c>
      <c r="AY307" s="56">
        <f>AZ307*25</f>
        <v>25</v>
      </c>
      <c r="AZ307" s="56">
        <v>1</v>
      </c>
      <c r="BA307" s="56" t="s">
        <v>91</v>
      </c>
      <c r="BB307" s="56"/>
      <c r="BC307" s="56">
        <f>BC308+BC315</f>
        <v>17447500</v>
      </c>
      <c r="BD307" s="56">
        <f>BE307*25</f>
        <v>25</v>
      </c>
      <c r="BE307" s="56">
        <v>1</v>
      </c>
      <c r="BF307" s="56" t="s">
        <v>91</v>
      </c>
      <c r="BG307" s="56"/>
      <c r="BH307" s="56">
        <f>BH308+BH315</f>
        <v>17447500</v>
      </c>
      <c r="BI307" s="56">
        <f>BJ307*25</f>
        <v>25</v>
      </c>
      <c r="BJ307" s="56">
        <v>1</v>
      </c>
      <c r="BK307" s="56" t="s">
        <v>91</v>
      </c>
      <c r="BL307" s="56"/>
      <c r="BM307" s="56">
        <f>BM308+BM315</f>
        <v>17447500</v>
      </c>
      <c r="BN307" s="51"/>
      <c r="BO307" s="66"/>
      <c r="BP307" s="66"/>
      <c r="BQ307" s="50">
        <f>+F307+K307+P307+U307+Z307+AE307+AJ307+AO307+AT307+AY307+BD307+BI307</f>
        <v>300</v>
      </c>
      <c r="BR307" s="50">
        <f>+G307+L307+Q307+V307+AA307+AF307+AK307+AP307+AU307+AZ307+BE307+BJ307</f>
        <v>12</v>
      </c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</row>
    <row r="308" spans="1:84" s="48" customFormat="1" ht="15" customHeight="1" x14ac:dyDescent="0.3">
      <c r="A308" s="58"/>
      <c r="B308" s="58"/>
      <c r="C308" s="58"/>
      <c r="D308" s="58"/>
      <c r="E308" s="57" t="s">
        <v>19</v>
      </c>
      <c r="F308" s="57"/>
      <c r="G308" s="57">
        <v>0</v>
      </c>
      <c r="H308" s="57" t="s">
        <v>82</v>
      </c>
      <c r="I308" s="57">
        <v>0</v>
      </c>
      <c r="J308" s="57">
        <f>SUM(J309:J314)</f>
        <v>9277500</v>
      </c>
      <c r="K308" s="57"/>
      <c r="L308" s="57">
        <v>0</v>
      </c>
      <c r="M308" s="57" t="s">
        <v>82</v>
      </c>
      <c r="N308" s="57">
        <v>0</v>
      </c>
      <c r="O308" s="57">
        <f>SUM(O309:O314)</f>
        <v>9277500</v>
      </c>
      <c r="P308" s="57"/>
      <c r="Q308" s="57">
        <v>0</v>
      </c>
      <c r="R308" s="57" t="s">
        <v>82</v>
      </c>
      <c r="S308" s="57">
        <v>0</v>
      </c>
      <c r="T308" s="57">
        <f>SUM(T309:T314)</f>
        <v>9277500</v>
      </c>
      <c r="U308" s="57"/>
      <c r="V308" s="57">
        <v>0</v>
      </c>
      <c r="W308" s="57" t="s">
        <v>82</v>
      </c>
      <c r="X308" s="57">
        <v>0</v>
      </c>
      <c r="Y308" s="57">
        <f>SUM(Y309:Y314)</f>
        <v>9277500</v>
      </c>
      <c r="Z308" s="57"/>
      <c r="AA308" s="57">
        <v>0</v>
      </c>
      <c r="AB308" s="57" t="s">
        <v>82</v>
      </c>
      <c r="AC308" s="57">
        <v>0</v>
      </c>
      <c r="AD308" s="57">
        <f>SUM(AD309:AD314)</f>
        <v>9277500</v>
      </c>
      <c r="AE308" s="57"/>
      <c r="AF308" s="57">
        <v>0</v>
      </c>
      <c r="AG308" s="57" t="s">
        <v>82</v>
      </c>
      <c r="AH308" s="57">
        <v>0</v>
      </c>
      <c r="AI308" s="57">
        <f>SUM(AI309:AI314)</f>
        <v>9277500</v>
      </c>
      <c r="AJ308" s="57"/>
      <c r="AK308" s="57">
        <v>0</v>
      </c>
      <c r="AL308" s="57" t="s">
        <v>82</v>
      </c>
      <c r="AM308" s="57">
        <v>0</v>
      </c>
      <c r="AN308" s="57">
        <f>SUM(AN309:AN314)</f>
        <v>9277500</v>
      </c>
      <c r="AO308" s="57"/>
      <c r="AP308" s="57">
        <v>0</v>
      </c>
      <c r="AQ308" s="57" t="s">
        <v>82</v>
      </c>
      <c r="AR308" s="57">
        <v>0</v>
      </c>
      <c r="AS308" s="57">
        <f>SUM(AS309:AS314)</f>
        <v>9277500</v>
      </c>
      <c r="AT308" s="57"/>
      <c r="AU308" s="57">
        <v>0</v>
      </c>
      <c r="AV308" s="57" t="s">
        <v>82</v>
      </c>
      <c r="AW308" s="57">
        <v>0</v>
      </c>
      <c r="AX308" s="57">
        <f>SUM(AX309:AX314)</f>
        <v>9277500</v>
      </c>
      <c r="AY308" s="57"/>
      <c r="AZ308" s="57">
        <v>0</v>
      </c>
      <c r="BA308" s="57" t="s">
        <v>82</v>
      </c>
      <c r="BB308" s="57">
        <v>0</v>
      </c>
      <c r="BC308" s="57">
        <f>SUM(BC309:BC314)</f>
        <v>9277500</v>
      </c>
      <c r="BD308" s="57"/>
      <c r="BE308" s="57">
        <v>0</v>
      </c>
      <c r="BF308" s="57" t="s">
        <v>82</v>
      </c>
      <c r="BG308" s="57">
        <v>0</v>
      </c>
      <c r="BH308" s="57">
        <f>SUM(BH309:BH314)</f>
        <v>9277500</v>
      </c>
      <c r="BI308" s="57"/>
      <c r="BJ308" s="57">
        <v>0</v>
      </c>
      <c r="BK308" s="57" t="s">
        <v>82</v>
      </c>
      <c r="BL308" s="57">
        <v>0</v>
      </c>
      <c r="BM308" s="57">
        <f>SUM(BM309:BM314)</f>
        <v>9277500</v>
      </c>
      <c r="BN308" s="51"/>
      <c r="BO308" s="67"/>
      <c r="BP308" s="67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</row>
    <row r="309" spans="1:84" s="48" customFormat="1" ht="15" customHeight="1" x14ac:dyDescent="0.3">
      <c r="A309" s="58"/>
      <c r="B309" s="58"/>
      <c r="C309" s="58"/>
      <c r="D309" s="58"/>
      <c r="E309" s="57" t="s">
        <v>20</v>
      </c>
      <c r="F309" s="57"/>
      <c r="G309" s="57">
        <f>40*G307</f>
        <v>40</v>
      </c>
      <c r="H309" s="57" t="s">
        <v>93</v>
      </c>
      <c r="I309" s="57">
        <v>150000</v>
      </c>
      <c r="J309" s="57">
        <f t="shared" ref="J309:J314" si="264">G309*I309</f>
        <v>6000000</v>
      </c>
      <c r="K309" s="57"/>
      <c r="L309" s="57">
        <f>40*L307</f>
        <v>40</v>
      </c>
      <c r="M309" s="57" t="s">
        <v>93</v>
      </c>
      <c r="N309" s="57">
        <v>150000</v>
      </c>
      <c r="O309" s="57">
        <f t="shared" ref="O309:O314" si="265">L309*N309</f>
        <v>6000000</v>
      </c>
      <c r="P309" s="57"/>
      <c r="Q309" s="57">
        <f>40*Q307</f>
        <v>40</v>
      </c>
      <c r="R309" s="57" t="s">
        <v>93</v>
      </c>
      <c r="S309" s="57">
        <v>150000</v>
      </c>
      <c r="T309" s="57">
        <f t="shared" ref="T309:T314" si="266">Q309*S309</f>
        <v>6000000</v>
      </c>
      <c r="U309" s="57"/>
      <c r="V309" s="57">
        <f>40*V307</f>
        <v>40</v>
      </c>
      <c r="W309" s="57" t="s">
        <v>93</v>
      </c>
      <c r="X309" s="57">
        <v>150000</v>
      </c>
      <c r="Y309" s="57">
        <f t="shared" ref="Y309:Y314" si="267">V309*X309</f>
        <v>6000000</v>
      </c>
      <c r="Z309" s="57"/>
      <c r="AA309" s="57">
        <f>40*AA307</f>
        <v>40</v>
      </c>
      <c r="AB309" s="57" t="s">
        <v>93</v>
      </c>
      <c r="AC309" s="57">
        <v>150000</v>
      </c>
      <c r="AD309" s="57">
        <f t="shared" ref="AD309:AD314" si="268">AA309*AC309</f>
        <v>6000000</v>
      </c>
      <c r="AE309" s="57"/>
      <c r="AF309" s="57">
        <f>40*AF307</f>
        <v>40</v>
      </c>
      <c r="AG309" s="57" t="s">
        <v>93</v>
      </c>
      <c r="AH309" s="57">
        <v>150000</v>
      </c>
      <c r="AI309" s="57">
        <f t="shared" ref="AI309:AI314" si="269">AF309*AH309</f>
        <v>6000000</v>
      </c>
      <c r="AJ309" s="57"/>
      <c r="AK309" s="57">
        <f>40*AK307</f>
        <v>40</v>
      </c>
      <c r="AL309" s="57" t="s">
        <v>93</v>
      </c>
      <c r="AM309" s="57">
        <v>150000</v>
      </c>
      <c r="AN309" s="57">
        <f t="shared" ref="AN309:AN314" si="270">AK309*AM309</f>
        <v>6000000</v>
      </c>
      <c r="AO309" s="57"/>
      <c r="AP309" s="57">
        <f>40*AP307</f>
        <v>40</v>
      </c>
      <c r="AQ309" s="57" t="s">
        <v>93</v>
      </c>
      <c r="AR309" s="57">
        <v>150000</v>
      </c>
      <c r="AS309" s="57">
        <f t="shared" ref="AS309:AS314" si="271">AP309*AR309</f>
        <v>6000000</v>
      </c>
      <c r="AT309" s="57"/>
      <c r="AU309" s="57">
        <f>40*AU307</f>
        <v>40</v>
      </c>
      <c r="AV309" s="57" t="s">
        <v>93</v>
      </c>
      <c r="AW309" s="57">
        <v>150000</v>
      </c>
      <c r="AX309" s="57">
        <f t="shared" ref="AX309:AX314" si="272">AU309*AW309</f>
        <v>6000000</v>
      </c>
      <c r="AY309" s="57"/>
      <c r="AZ309" s="57">
        <f>40*AZ307</f>
        <v>40</v>
      </c>
      <c r="BA309" s="57" t="s">
        <v>93</v>
      </c>
      <c r="BB309" s="57">
        <v>150000</v>
      </c>
      <c r="BC309" s="57">
        <f t="shared" ref="BC309:BC314" si="273">AZ309*BB309</f>
        <v>6000000</v>
      </c>
      <c r="BD309" s="57"/>
      <c r="BE309" s="57">
        <f>40*BE307</f>
        <v>40</v>
      </c>
      <c r="BF309" s="57" t="s">
        <v>93</v>
      </c>
      <c r="BG309" s="57">
        <v>150000</v>
      </c>
      <c r="BH309" s="57">
        <f t="shared" ref="BH309:BH314" si="274">BE309*BG309</f>
        <v>6000000</v>
      </c>
      <c r="BI309" s="57"/>
      <c r="BJ309" s="57">
        <f>40*BJ307</f>
        <v>40</v>
      </c>
      <c r="BK309" s="57" t="s">
        <v>93</v>
      </c>
      <c r="BL309" s="57">
        <v>150000</v>
      </c>
      <c r="BM309" s="57">
        <f t="shared" ref="BM309:BM314" si="275">BJ309*BL309</f>
        <v>6000000</v>
      </c>
      <c r="BN309" s="51"/>
      <c r="BO309" s="67"/>
      <c r="BP309" s="67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</row>
    <row r="310" spans="1:84" s="48" customFormat="1" ht="15" customHeight="1" x14ac:dyDescent="0.3">
      <c r="A310" s="58"/>
      <c r="B310" s="58"/>
      <c r="C310" s="58"/>
      <c r="D310" s="58"/>
      <c r="E310" s="57" t="s">
        <v>21</v>
      </c>
      <c r="F310" s="57"/>
      <c r="G310" s="57">
        <f>7*2*G307</f>
        <v>14</v>
      </c>
      <c r="H310" s="57" t="s">
        <v>93</v>
      </c>
      <c r="I310" s="57">
        <v>150000</v>
      </c>
      <c r="J310" s="57">
        <f t="shared" si="264"/>
        <v>2100000</v>
      </c>
      <c r="K310" s="57"/>
      <c r="L310" s="57">
        <f>7*2*L307</f>
        <v>14</v>
      </c>
      <c r="M310" s="57" t="s">
        <v>93</v>
      </c>
      <c r="N310" s="57">
        <v>150000</v>
      </c>
      <c r="O310" s="57">
        <f t="shared" si="265"/>
        <v>2100000</v>
      </c>
      <c r="P310" s="57"/>
      <c r="Q310" s="57">
        <f>7*2*Q307</f>
        <v>14</v>
      </c>
      <c r="R310" s="57" t="s">
        <v>93</v>
      </c>
      <c r="S310" s="57">
        <v>150000</v>
      </c>
      <c r="T310" s="57">
        <f t="shared" si="266"/>
        <v>2100000</v>
      </c>
      <c r="U310" s="57"/>
      <c r="V310" s="57">
        <f>7*2*V307</f>
        <v>14</v>
      </c>
      <c r="W310" s="57" t="s">
        <v>93</v>
      </c>
      <c r="X310" s="57">
        <v>150000</v>
      </c>
      <c r="Y310" s="57">
        <f t="shared" si="267"/>
        <v>2100000</v>
      </c>
      <c r="Z310" s="57"/>
      <c r="AA310" s="57">
        <f>7*2*AA307</f>
        <v>14</v>
      </c>
      <c r="AB310" s="57" t="s">
        <v>93</v>
      </c>
      <c r="AC310" s="57">
        <v>150000</v>
      </c>
      <c r="AD310" s="57">
        <f t="shared" si="268"/>
        <v>2100000</v>
      </c>
      <c r="AE310" s="57"/>
      <c r="AF310" s="57">
        <f>7*2*AF307</f>
        <v>14</v>
      </c>
      <c r="AG310" s="57" t="s">
        <v>93</v>
      </c>
      <c r="AH310" s="57">
        <v>150000</v>
      </c>
      <c r="AI310" s="57">
        <f t="shared" si="269"/>
        <v>2100000</v>
      </c>
      <c r="AJ310" s="57"/>
      <c r="AK310" s="57">
        <f>7*2*AK307</f>
        <v>14</v>
      </c>
      <c r="AL310" s="57" t="s">
        <v>93</v>
      </c>
      <c r="AM310" s="57">
        <v>150000</v>
      </c>
      <c r="AN310" s="57">
        <f t="shared" si="270"/>
        <v>2100000</v>
      </c>
      <c r="AO310" s="57"/>
      <c r="AP310" s="57">
        <f>7*2*AP307</f>
        <v>14</v>
      </c>
      <c r="AQ310" s="57" t="s">
        <v>93</v>
      </c>
      <c r="AR310" s="57">
        <v>150000</v>
      </c>
      <c r="AS310" s="57">
        <f t="shared" si="271"/>
        <v>2100000</v>
      </c>
      <c r="AT310" s="57"/>
      <c r="AU310" s="57">
        <f>7*2*AU307</f>
        <v>14</v>
      </c>
      <c r="AV310" s="57" t="s">
        <v>93</v>
      </c>
      <c r="AW310" s="57">
        <v>150000</v>
      </c>
      <c r="AX310" s="57">
        <f t="shared" si="272"/>
        <v>2100000</v>
      </c>
      <c r="AY310" s="57"/>
      <c r="AZ310" s="57">
        <f>7*2*AZ307</f>
        <v>14</v>
      </c>
      <c r="BA310" s="57" t="s">
        <v>93</v>
      </c>
      <c r="BB310" s="57">
        <v>150000</v>
      </c>
      <c r="BC310" s="57">
        <f t="shared" si="273"/>
        <v>2100000</v>
      </c>
      <c r="BD310" s="57"/>
      <c r="BE310" s="57">
        <f>7*2*BE307</f>
        <v>14</v>
      </c>
      <c r="BF310" s="57" t="s">
        <v>93</v>
      </c>
      <c r="BG310" s="57">
        <v>150000</v>
      </c>
      <c r="BH310" s="57">
        <f t="shared" si="274"/>
        <v>2100000</v>
      </c>
      <c r="BI310" s="57"/>
      <c r="BJ310" s="57">
        <f>7*2*BJ307</f>
        <v>14</v>
      </c>
      <c r="BK310" s="57" t="s">
        <v>93</v>
      </c>
      <c r="BL310" s="57">
        <v>150000</v>
      </c>
      <c r="BM310" s="57">
        <f t="shared" si="275"/>
        <v>2100000</v>
      </c>
      <c r="BN310" s="51"/>
      <c r="BO310" s="67"/>
      <c r="BP310" s="67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</row>
    <row r="311" spans="1:84" s="48" customFormat="1" ht="15" customHeight="1" x14ac:dyDescent="0.3">
      <c r="A311" s="58"/>
      <c r="B311" s="58"/>
      <c r="C311" s="58"/>
      <c r="D311" s="58"/>
      <c r="E311" s="57" t="s">
        <v>22</v>
      </c>
      <c r="F311" s="57"/>
      <c r="G311" s="57">
        <f>G307</f>
        <v>1</v>
      </c>
      <c r="H311" s="57" t="s">
        <v>94</v>
      </c>
      <c r="I311" s="57">
        <v>0</v>
      </c>
      <c r="J311" s="57">
        <f t="shared" si="264"/>
        <v>0</v>
      </c>
      <c r="K311" s="57"/>
      <c r="L311" s="57">
        <f>L307</f>
        <v>1</v>
      </c>
      <c r="M311" s="57" t="s">
        <v>94</v>
      </c>
      <c r="N311" s="57">
        <v>0</v>
      </c>
      <c r="O311" s="57">
        <f t="shared" si="265"/>
        <v>0</v>
      </c>
      <c r="P311" s="57"/>
      <c r="Q311" s="57">
        <f>Q307</f>
        <v>1</v>
      </c>
      <c r="R311" s="57" t="s">
        <v>94</v>
      </c>
      <c r="S311" s="57">
        <v>0</v>
      </c>
      <c r="T311" s="57">
        <f t="shared" si="266"/>
        <v>0</v>
      </c>
      <c r="U311" s="57"/>
      <c r="V311" s="57">
        <f>V307</f>
        <v>1</v>
      </c>
      <c r="W311" s="57" t="s">
        <v>94</v>
      </c>
      <c r="X311" s="57">
        <v>0</v>
      </c>
      <c r="Y311" s="57">
        <f t="shared" si="267"/>
        <v>0</v>
      </c>
      <c r="Z311" s="57"/>
      <c r="AA311" s="57">
        <f>AA307</f>
        <v>1</v>
      </c>
      <c r="AB311" s="57" t="s">
        <v>94</v>
      </c>
      <c r="AC311" s="57">
        <v>0</v>
      </c>
      <c r="AD311" s="57">
        <f t="shared" si="268"/>
        <v>0</v>
      </c>
      <c r="AE311" s="57"/>
      <c r="AF311" s="57">
        <f>AF307</f>
        <v>1</v>
      </c>
      <c r="AG311" s="57" t="s">
        <v>94</v>
      </c>
      <c r="AH311" s="57">
        <v>0</v>
      </c>
      <c r="AI311" s="57">
        <f t="shared" si="269"/>
        <v>0</v>
      </c>
      <c r="AJ311" s="57"/>
      <c r="AK311" s="57">
        <f>AK307</f>
        <v>1</v>
      </c>
      <c r="AL311" s="57" t="s">
        <v>94</v>
      </c>
      <c r="AM311" s="57">
        <v>0</v>
      </c>
      <c r="AN311" s="57">
        <f t="shared" si="270"/>
        <v>0</v>
      </c>
      <c r="AO311" s="57"/>
      <c r="AP311" s="57">
        <f>AP307</f>
        <v>1</v>
      </c>
      <c r="AQ311" s="57" t="s">
        <v>94</v>
      </c>
      <c r="AR311" s="57">
        <v>0</v>
      </c>
      <c r="AS311" s="57">
        <f t="shared" si="271"/>
        <v>0</v>
      </c>
      <c r="AT311" s="57"/>
      <c r="AU311" s="57">
        <f>AU307</f>
        <v>1</v>
      </c>
      <c r="AV311" s="57" t="s">
        <v>94</v>
      </c>
      <c r="AW311" s="57">
        <v>0</v>
      </c>
      <c r="AX311" s="57">
        <f t="shared" si="272"/>
        <v>0</v>
      </c>
      <c r="AY311" s="57"/>
      <c r="AZ311" s="57">
        <f>AZ307</f>
        <v>1</v>
      </c>
      <c r="BA311" s="57" t="s">
        <v>94</v>
      </c>
      <c r="BB311" s="57">
        <v>0</v>
      </c>
      <c r="BC311" s="57">
        <f t="shared" si="273"/>
        <v>0</v>
      </c>
      <c r="BD311" s="57"/>
      <c r="BE311" s="57">
        <f>BE307</f>
        <v>1</v>
      </c>
      <c r="BF311" s="57" t="s">
        <v>94</v>
      </c>
      <c r="BG311" s="57">
        <v>0</v>
      </c>
      <c r="BH311" s="57">
        <f t="shared" si="274"/>
        <v>0</v>
      </c>
      <c r="BI311" s="57"/>
      <c r="BJ311" s="57">
        <f>BJ307</f>
        <v>1</v>
      </c>
      <c r="BK311" s="57" t="s">
        <v>94</v>
      </c>
      <c r="BL311" s="57">
        <v>0</v>
      </c>
      <c r="BM311" s="57">
        <f t="shared" si="275"/>
        <v>0</v>
      </c>
      <c r="BN311" s="51"/>
      <c r="BO311" s="67"/>
      <c r="BP311" s="67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</row>
    <row r="312" spans="1:84" s="48" customFormat="1" ht="15" customHeight="1" x14ac:dyDescent="0.3">
      <c r="A312" s="58"/>
      <c r="B312" s="58"/>
      <c r="C312" s="58"/>
      <c r="D312" s="58"/>
      <c r="E312" s="57" t="s">
        <v>23</v>
      </c>
      <c r="F312" s="57"/>
      <c r="G312" s="57">
        <f>1*G307</f>
        <v>1</v>
      </c>
      <c r="H312" s="57" t="s">
        <v>95</v>
      </c>
      <c r="I312" s="57">
        <v>190000</v>
      </c>
      <c r="J312" s="57">
        <f t="shared" si="264"/>
        <v>190000</v>
      </c>
      <c r="K312" s="57"/>
      <c r="L312" s="57">
        <f>1*L307</f>
        <v>1</v>
      </c>
      <c r="M312" s="57" t="s">
        <v>95</v>
      </c>
      <c r="N312" s="57">
        <v>190000</v>
      </c>
      <c r="O312" s="57">
        <f t="shared" si="265"/>
        <v>190000</v>
      </c>
      <c r="P312" s="57"/>
      <c r="Q312" s="57">
        <f>1*Q307</f>
        <v>1</v>
      </c>
      <c r="R312" s="57" t="s">
        <v>95</v>
      </c>
      <c r="S312" s="57">
        <v>190000</v>
      </c>
      <c r="T312" s="57">
        <f t="shared" si="266"/>
        <v>190000</v>
      </c>
      <c r="U312" s="57"/>
      <c r="V312" s="57">
        <f>1*V307</f>
        <v>1</v>
      </c>
      <c r="W312" s="57" t="s">
        <v>95</v>
      </c>
      <c r="X312" s="57">
        <v>190000</v>
      </c>
      <c r="Y312" s="57">
        <f t="shared" si="267"/>
        <v>190000</v>
      </c>
      <c r="Z312" s="57"/>
      <c r="AA312" s="57">
        <f>1*AA307</f>
        <v>1</v>
      </c>
      <c r="AB312" s="57" t="s">
        <v>95</v>
      </c>
      <c r="AC312" s="57">
        <v>190000</v>
      </c>
      <c r="AD312" s="57">
        <f t="shared" si="268"/>
        <v>190000</v>
      </c>
      <c r="AE312" s="57"/>
      <c r="AF312" s="57">
        <f>1*AF307</f>
        <v>1</v>
      </c>
      <c r="AG312" s="57" t="s">
        <v>95</v>
      </c>
      <c r="AH312" s="57">
        <v>190000</v>
      </c>
      <c r="AI312" s="57">
        <f t="shared" si="269"/>
        <v>190000</v>
      </c>
      <c r="AJ312" s="57"/>
      <c r="AK312" s="57">
        <f>1*AK307</f>
        <v>1</v>
      </c>
      <c r="AL312" s="57" t="s">
        <v>95</v>
      </c>
      <c r="AM312" s="57">
        <v>190000</v>
      </c>
      <c r="AN312" s="57">
        <f t="shared" si="270"/>
        <v>190000</v>
      </c>
      <c r="AO312" s="57"/>
      <c r="AP312" s="57">
        <f>1*AP307</f>
        <v>1</v>
      </c>
      <c r="AQ312" s="57" t="s">
        <v>95</v>
      </c>
      <c r="AR312" s="57">
        <v>190000</v>
      </c>
      <c r="AS312" s="57">
        <f t="shared" si="271"/>
        <v>190000</v>
      </c>
      <c r="AT312" s="57"/>
      <c r="AU312" s="57">
        <f>1*AU307</f>
        <v>1</v>
      </c>
      <c r="AV312" s="57" t="s">
        <v>95</v>
      </c>
      <c r="AW312" s="57">
        <v>190000</v>
      </c>
      <c r="AX312" s="57">
        <f t="shared" si="272"/>
        <v>190000</v>
      </c>
      <c r="AY312" s="57"/>
      <c r="AZ312" s="57">
        <f>1*AZ307</f>
        <v>1</v>
      </c>
      <c r="BA312" s="57" t="s">
        <v>95</v>
      </c>
      <c r="BB312" s="57">
        <v>190000</v>
      </c>
      <c r="BC312" s="57">
        <f t="shared" si="273"/>
        <v>190000</v>
      </c>
      <c r="BD312" s="57"/>
      <c r="BE312" s="57">
        <f>1*BE307</f>
        <v>1</v>
      </c>
      <c r="BF312" s="57" t="s">
        <v>95</v>
      </c>
      <c r="BG312" s="57">
        <v>190000</v>
      </c>
      <c r="BH312" s="57">
        <f t="shared" si="274"/>
        <v>190000</v>
      </c>
      <c r="BI312" s="57"/>
      <c r="BJ312" s="57">
        <f>1*BJ307</f>
        <v>1</v>
      </c>
      <c r="BK312" s="57" t="s">
        <v>95</v>
      </c>
      <c r="BL312" s="57">
        <v>190000</v>
      </c>
      <c r="BM312" s="57">
        <f t="shared" si="275"/>
        <v>190000</v>
      </c>
      <c r="BN312" s="51"/>
      <c r="BO312" s="67"/>
      <c r="BP312" s="67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</row>
    <row r="313" spans="1:84" s="48" customFormat="1" ht="15" customHeight="1" x14ac:dyDescent="0.3">
      <c r="A313" s="58"/>
      <c r="B313" s="58"/>
      <c r="C313" s="58"/>
      <c r="D313" s="58"/>
      <c r="E313" s="57" t="s">
        <v>24</v>
      </c>
      <c r="F313" s="57"/>
      <c r="G313" s="57">
        <f>2*2*G307</f>
        <v>4</v>
      </c>
      <c r="H313" s="57" t="s">
        <v>96</v>
      </c>
      <c r="I313" s="57">
        <v>200000</v>
      </c>
      <c r="J313" s="57">
        <f t="shared" si="264"/>
        <v>800000</v>
      </c>
      <c r="K313" s="57"/>
      <c r="L313" s="57">
        <f>2*2*L307</f>
        <v>4</v>
      </c>
      <c r="M313" s="57" t="s">
        <v>96</v>
      </c>
      <c r="N313" s="57">
        <v>200000</v>
      </c>
      <c r="O313" s="57">
        <f t="shared" si="265"/>
        <v>800000</v>
      </c>
      <c r="P313" s="57"/>
      <c r="Q313" s="57">
        <f>2*2*Q307</f>
        <v>4</v>
      </c>
      <c r="R313" s="57" t="s">
        <v>96</v>
      </c>
      <c r="S313" s="57">
        <v>200000</v>
      </c>
      <c r="T313" s="57">
        <f t="shared" si="266"/>
        <v>800000</v>
      </c>
      <c r="U313" s="57"/>
      <c r="V313" s="57">
        <f>2*2*V307</f>
        <v>4</v>
      </c>
      <c r="W313" s="57" t="s">
        <v>96</v>
      </c>
      <c r="X313" s="57">
        <v>200000</v>
      </c>
      <c r="Y313" s="57">
        <f t="shared" si="267"/>
        <v>800000</v>
      </c>
      <c r="Z313" s="57"/>
      <c r="AA313" s="57">
        <f>2*2*AA307</f>
        <v>4</v>
      </c>
      <c r="AB313" s="57" t="s">
        <v>96</v>
      </c>
      <c r="AC313" s="57">
        <v>200000</v>
      </c>
      <c r="AD313" s="57">
        <f t="shared" si="268"/>
        <v>800000</v>
      </c>
      <c r="AE313" s="57"/>
      <c r="AF313" s="57">
        <f>2*2*AF307</f>
        <v>4</v>
      </c>
      <c r="AG313" s="57" t="s">
        <v>96</v>
      </c>
      <c r="AH313" s="57">
        <v>200000</v>
      </c>
      <c r="AI313" s="57">
        <f t="shared" si="269"/>
        <v>800000</v>
      </c>
      <c r="AJ313" s="57"/>
      <c r="AK313" s="57">
        <f>2*2*AK307</f>
        <v>4</v>
      </c>
      <c r="AL313" s="57" t="s">
        <v>96</v>
      </c>
      <c r="AM313" s="57">
        <v>200000</v>
      </c>
      <c r="AN313" s="57">
        <f t="shared" si="270"/>
        <v>800000</v>
      </c>
      <c r="AO313" s="57"/>
      <c r="AP313" s="57">
        <f>2*2*AP307</f>
        <v>4</v>
      </c>
      <c r="AQ313" s="57" t="s">
        <v>96</v>
      </c>
      <c r="AR313" s="57">
        <v>200000</v>
      </c>
      <c r="AS313" s="57">
        <f t="shared" si="271"/>
        <v>800000</v>
      </c>
      <c r="AT313" s="57"/>
      <c r="AU313" s="57">
        <f>2*2*AU307</f>
        <v>4</v>
      </c>
      <c r="AV313" s="57" t="s">
        <v>96</v>
      </c>
      <c r="AW313" s="57">
        <v>200000</v>
      </c>
      <c r="AX313" s="57">
        <f t="shared" si="272"/>
        <v>800000</v>
      </c>
      <c r="AY313" s="57"/>
      <c r="AZ313" s="57">
        <f>2*2*AZ307</f>
        <v>4</v>
      </c>
      <c r="BA313" s="57" t="s">
        <v>96</v>
      </c>
      <c r="BB313" s="57">
        <v>200000</v>
      </c>
      <c r="BC313" s="57">
        <f t="shared" si="273"/>
        <v>800000</v>
      </c>
      <c r="BD313" s="57"/>
      <c r="BE313" s="57">
        <f>2*2*BE307</f>
        <v>4</v>
      </c>
      <c r="BF313" s="57" t="s">
        <v>96</v>
      </c>
      <c r="BG313" s="57">
        <v>200000</v>
      </c>
      <c r="BH313" s="57">
        <f t="shared" si="274"/>
        <v>800000</v>
      </c>
      <c r="BI313" s="57"/>
      <c r="BJ313" s="57">
        <f>2*2*BJ307</f>
        <v>4</v>
      </c>
      <c r="BK313" s="57" t="s">
        <v>96</v>
      </c>
      <c r="BL313" s="57">
        <v>200000</v>
      </c>
      <c r="BM313" s="57">
        <f t="shared" si="275"/>
        <v>800000</v>
      </c>
      <c r="BN313" s="51"/>
      <c r="BO313" s="67"/>
      <c r="BP313" s="67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</row>
    <row r="314" spans="1:84" s="48" customFormat="1" ht="15" customHeight="1" x14ac:dyDescent="0.3">
      <c r="A314" s="58"/>
      <c r="B314" s="58"/>
      <c r="C314" s="58"/>
      <c r="D314" s="58"/>
      <c r="E314" s="57" t="s">
        <v>25</v>
      </c>
      <c r="F314" s="57"/>
      <c r="G314" s="57">
        <f>1*F307</f>
        <v>25</v>
      </c>
      <c r="H314" s="57" t="s">
        <v>95</v>
      </c>
      <c r="I314" s="57">
        <v>7500</v>
      </c>
      <c r="J314" s="57">
        <f t="shared" si="264"/>
        <v>187500</v>
      </c>
      <c r="K314" s="57"/>
      <c r="L314" s="57">
        <f>1*K307</f>
        <v>25</v>
      </c>
      <c r="M314" s="57" t="s">
        <v>95</v>
      </c>
      <c r="N314" s="57">
        <v>7500</v>
      </c>
      <c r="O314" s="57">
        <f t="shared" si="265"/>
        <v>187500</v>
      </c>
      <c r="P314" s="57"/>
      <c r="Q314" s="57">
        <f>1*P307</f>
        <v>25</v>
      </c>
      <c r="R314" s="57" t="s">
        <v>95</v>
      </c>
      <c r="S314" s="57">
        <v>7500</v>
      </c>
      <c r="T314" s="57">
        <f t="shared" si="266"/>
        <v>187500</v>
      </c>
      <c r="U314" s="57"/>
      <c r="V314" s="57">
        <f>1*U307</f>
        <v>25</v>
      </c>
      <c r="W314" s="57" t="s">
        <v>95</v>
      </c>
      <c r="X314" s="57">
        <v>7500</v>
      </c>
      <c r="Y314" s="57">
        <f t="shared" si="267"/>
        <v>187500</v>
      </c>
      <c r="Z314" s="57"/>
      <c r="AA314" s="57">
        <f>1*Z307</f>
        <v>25</v>
      </c>
      <c r="AB314" s="57" t="s">
        <v>95</v>
      </c>
      <c r="AC314" s="57">
        <v>7500</v>
      </c>
      <c r="AD314" s="57">
        <f t="shared" si="268"/>
        <v>187500</v>
      </c>
      <c r="AE314" s="57"/>
      <c r="AF314" s="57">
        <f>1*AE307</f>
        <v>25</v>
      </c>
      <c r="AG314" s="57" t="s">
        <v>95</v>
      </c>
      <c r="AH314" s="57">
        <v>7500</v>
      </c>
      <c r="AI314" s="57">
        <f t="shared" si="269"/>
        <v>187500</v>
      </c>
      <c r="AJ314" s="57"/>
      <c r="AK314" s="57">
        <f>1*AJ307</f>
        <v>25</v>
      </c>
      <c r="AL314" s="57" t="s">
        <v>95</v>
      </c>
      <c r="AM314" s="57">
        <v>7500</v>
      </c>
      <c r="AN314" s="57">
        <f t="shared" si="270"/>
        <v>187500</v>
      </c>
      <c r="AO314" s="57"/>
      <c r="AP314" s="57">
        <f>1*AO307</f>
        <v>25</v>
      </c>
      <c r="AQ314" s="57" t="s">
        <v>95</v>
      </c>
      <c r="AR314" s="57">
        <v>7500</v>
      </c>
      <c r="AS314" s="57">
        <f t="shared" si="271"/>
        <v>187500</v>
      </c>
      <c r="AT314" s="57"/>
      <c r="AU314" s="57">
        <f>1*AT307</f>
        <v>25</v>
      </c>
      <c r="AV314" s="57" t="s">
        <v>95</v>
      </c>
      <c r="AW314" s="57">
        <v>7500</v>
      </c>
      <c r="AX314" s="57">
        <f t="shared" si="272"/>
        <v>187500</v>
      </c>
      <c r="AY314" s="57"/>
      <c r="AZ314" s="57">
        <f>1*AY307</f>
        <v>25</v>
      </c>
      <c r="BA314" s="57" t="s">
        <v>95</v>
      </c>
      <c r="BB314" s="57">
        <v>7500</v>
      </c>
      <c r="BC314" s="57">
        <f t="shared" si="273"/>
        <v>187500</v>
      </c>
      <c r="BD314" s="57"/>
      <c r="BE314" s="57">
        <f>1*BD307</f>
        <v>25</v>
      </c>
      <c r="BF314" s="57" t="s">
        <v>95</v>
      </c>
      <c r="BG314" s="57">
        <v>7500</v>
      </c>
      <c r="BH314" s="57">
        <f t="shared" si="274"/>
        <v>187500</v>
      </c>
      <c r="BI314" s="57"/>
      <c r="BJ314" s="57">
        <f>1*BI307</f>
        <v>25</v>
      </c>
      <c r="BK314" s="57" t="s">
        <v>95</v>
      </c>
      <c r="BL314" s="57">
        <v>7500</v>
      </c>
      <c r="BM314" s="57">
        <f t="shared" si="275"/>
        <v>187500</v>
      </c>
      <c r="BN314" s="51"/>
      <c r="BO314" s="67"/>
      <c r="BP314" s="67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</row>
    <row r="315" spans="1:84" s="48" customFormat="1" ht="15" customHeight="1" x14ac:dyDescent="0.3">
      <c r="A315" s="58"/>
      <c r="B315" s="58"/>
      <c r="C315" s="58"/>
      <c r="D315" s="58"/>
      <c r="E315" s="57" t="s">
        <v>26</v>
      </c>
      <c r="F315" s="57"/>
      <c r="G315" s="57">
        <v>0</v>
      </c>
      <c r="H315" s="57" t="s">
        <v>82</v>
      </c>
      <c r="I315" s="57">
        <v>0</v>
      </c>
      <c r="J315" s="57">
        <f>SUM(J316:J320)</f>
        <v>8170000</v>
      </c>
      <c r="K315" s="57"/>
      <c r="L315" s="57">
        <v>0</v>
      </c>
      <c r="M315" s="57" t="s">
        <v>82</v>
      </c>
      <c r="N315" s="57">
        <v>0</v>
      </c>
      <c r="O315" s="57">
        <f>SUM(O316:O320)</f>
        <v>8170000</v>
      </c>
      <c r="P315" s="57"/>
      <c r="Q315" s="57">
        <v>0</v>
      </c>
      <c r="R315" s="57" t="s">
        <v>82</v>
      </c>
      <c r="S315" s="57">
        <v>0</v>
      </c>
      <c r="T315" s="57">
        <f>SUM(T316:T320)</f>
        <v>8170000</v>
      </c>
      <c r="U315" s="57"/>
      <c r="V315" s="57">
        <v>0</v>
      </c>
      <c r="W315" s="57" t="s">
        <v>82</v>
      </c>
      <c r="X315" s="57">
        <v>0</v>
      </c>
      <c r="Y315" s="57">
        <f>SUM(Y316:Y320)</f>
        <v>8170000</v>
      </c>
      <c r="Z315" s="57"/>
      <c r="AA315" s="57">
        <v>0</v>
      </c>
      <c r="AB315" s="57" t="s">
        <v>82</v>
      </c>
      <c r="AC315" s="57">
        <v>0</v>
      </c>
      <c r="AD315" s="57">
        <f>SUM(AD316:AD320)</f>
        <v>8170000</v>
      </c>
      <c r="AE315" s="57"/>
      <c r="AF315" s="57">
        <v>0</v>
      </c>
      <c r="AG315" s="57" t="s">
        <v>82</v>
      </c>
      <c r="AH315" s="57">
        <v>0</v>
      </c>
      <c r="AI315" s="57">
        <f>SUM(AI316:AI320)</f>
        <v>8170000</v>
      </c>
      <c r="AJ315" s="57"/>
      <c r="AK315" s="57">
        <v>0</v>
      </c>
      <c r="AL315" s="57" t="s">
        <v>82</v>
      </c>
      <c r="AM315" s="57">
        <v>0</v>
      </c>
      <c r="AN315" s="57">
        <f>SUM(AN316:AN320)</f>
        <v>8170000</v>
      </c>
      <c r="AO315" s="57"/>
      <c r="AP315" s="57">
        <v>0</v>
      </c>
      <c r="AQ315" s="57" t="s">
        <v>82</v>
      </c>
      <c r="AR315" s="57">
        <v>0</v>
      </c>
      <c r="AS315" s="57">
        <f>SUM(AS316:AS320)</f>
        <v>8170000</v>
      </c>
      <c r="AT315" s="57"/>
      <c r="AU315" s="57">
        <v>0</v>
      </c>
      <c r="AV315" s="57" t="s">
        <v>82</v>
      </c>
      <c r="AW315" s="57">
        <v>0</v>
      </c>
      <c r="AX315" s="57">
        <f>SUM(AX316:AX320)</f>
        <v>8170000</v>
      </c>
      <c r="AY315" s="57"/>
      <c r="AZ315" s="57">
        <v>0</v>
      </c>
      <c r="BA315" s="57" t="s">
        <v>82</v>
      </c>
      <c r="BB315" s="57">
        <v>0</v>
      </c>
      <c r="BC315" s="57">
        <f>SUM(BC316:BC320)</f>
        <v>8170000</v>
      </c>
      <c r="BD315" s="57"/>
      <c r="BE315" s="57">
        <v>0</v>
      </c>
      <c r="BF315" s="57" t="s">
        <v>82</v>
      </c>
      <c r="BG315" s="57">
        <v>0</v>
      </c>
      <c r="BH315" s="57">
        <f>SUM(BH316:BH320)</f>
        <v>8170000</v>
      </c>
      <c r="BI315" s="57"/>
      <c r="BJ315" s="57">
        <v>0</v>
      </c>
      <c r="BK315" s="57" t="s">
        <v>82</v>
      </c>
      <c r="BL315" s="57">
        <v>0</v>
      </c>
      <c r="BM315" s="57">
        <f>SUM(BM316:BM320)</f>
        <v>8170000</v>
      </c>
      <c r="BN315" s="51"/>
      <c r="BO315" s="67"/>
      <c r="BP315" s="67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</row>
    <row r="316" spans="1:84" s="48" customFormat="1" ht="15" customHeight="1" x14ac:dyDescent="0.3">
      <c r="A316" s="58"/>
      <c r="B316" s="58"/>
      <c r="C316" s="58"/>
      <c r="D316" s="58"/>
      <c r="E316" s="57" t="s">
        <v>27</v>
      </c>
      <c r="F316" s="57"/>
      <c r="G316" s="57">
        <f>G307</f>
        <v>1</v>
      </c>
      <c r="H316" s="57" t="s">
        <v>94</v>
      </c>
      <c r="I316" s="57">
        <f>700000+400000+50000+1200000+650000+70000</f>
        <v>3070000</v>
      </c>
      <c r="J316" s="57">
        <f>G316*I316</f>
        <v>3070000</v>
      </c>
      <c r="K316" s="57"/>
      <c r="L316" s="57">
        <f>L307</f>
        <v>1</v>
      </c>
      <c r="M316" s="57" t="s">
        <v>94</v>
      </c>
      <c r="N316" s="57">
        <f>700000+400000+50000+1200000+650000+70000</f>
        <v>3070000</v>
      </c>
      <c r="O316" s="57">
        <f>L316*N316</f>
        <v>3070000</v>
      </c>
      <c r="P316" s="57"/>
      <c r="Q316" s="57">
        <f>Q307</f>
        <v>1</v>
      </c>
      <c r="R316" s="57" t="s">
        <v>94</v>
      </c>
      <c r="S316" s="57">
        <f>700000+400000+50000+1200000+650000+70000</f>
        <v>3070000</v>
      </c>
      <c r="T316" s="57">
        <f>Q316*S316</f>
        <v>3070000</v>
      </c>
      <c r="U316" s="57"/>
      <c r="V316" s="57">
        <f>V307</f>
        <v>1</v>
      </c>
      <c r="W316" s="57" t="s">
        <v>94</v>
      </c>
      <c r="X316" s="57">
        <f>700000+400000+50000+1200000+650000+70000</f>
        <v>3070000</v>
      </c>
      <c r="Y316" s="57">
        <f>V316*X316</f>
        <v>3070000</v>
      </c>
      <c r="Z316" s="57"/>
      <c r="AA316" s="57">
        <f>AA307</f>
        <v>1</v>
      </c>
      <c r="AB316" s="57" t="s">
        <v>94</v>
      </c>
      <c r="AC316" s="57">
        <f>700000+400000+50000+1200000+650000+70000</f>
        <v>3070000</v>
      </c>
      <c r="AD316" s="57">
        <f>AA316*AC316</f>
        <v>3070000</v>
      </c>
      <c r="AE316" s="57"/>
      <c r="AF316" s="57">
        <f>AF307</f>
        <v>1</v>
      </c>
      <c r="AG316" s="57" t="s">
        <v>94</v>
      </c>
      <c r="AH316" s="57">
        <f>700000+400000+50000+1200000+650000+70000</f>
        <v>3070000</v>
      </c>
      <c r="AI316" s="57">
        <f>AF316*AH316</f>
        <v>3070000</v>
      </c>
      <c r="AJ316" s="57"/>
      <c r="AK316" s="57">
        <f>AK307</f>
        <v>1</v>
      </c>
      <c r="AL316" s="57" t="s">
        <v>94</v>
      </c>
      <c r="AM316" s="57">
        <f>700000+400000+50000+1200000+650000+70000</f>
        <v>3070000</v>
      </c>
      <c r="AN316" s="57">
        <f>AK316*AM316</f>
        <v>3070000</v>
      </c>
      <c r="AO316" s="57"/>
      <c r="AP316" s="57">
        <f>AP307</f>
        <v>1</v>
      </c>
      <c r="AQ316" s="57" t="s">
        <v>94</v>
      </c>
      <c r="AR316" s="57">
        <f>700000+400000+50000+1200000+650000+70000</f>
        <v>3070000</v>
      </c>
      <c r="AS316" s="57">
        <f>AP316*AR316</f>
        <v>3070000</v>
      </c>
      <c r="AT316" s="57"/>
      <c r="AU316" s="57">
        <f>AU307</f>
        <v>1</v>
      </c>
      <c r="AV316" s="57" t="s">
        <v>94</v>
      </c>
      <c r="AW316" s="57">
        <f>700000+400000+50000+1200000+650000+70000</f>
        <v>3070000</v>
      </c>
      <c r="AX316" s="57">
        <f>AU316*AW316</f>
        <v>3070000</v>
      </c>
      <c r="AY316" s="57"/>
      <c r="AZ316" s="57">
        <f>AZ307</f>
        <v>1</v>
      </c>
      <c r="BA316" s="57" t="s">
        <v>94</v>
      </c>
      <c r="BB316" s="57">
        <f>700000+400000+50000+1200000+650000+70000</f>
        <v>3070000</v>
      </c>
      <c r="BC316" s="57">
        <f>AZ316*BB316</f>
        <v>3070000</v>
      </c>
      <c r="BD316" s="57"/>
      <c r="BE316" s="57">
        <f>BE307</f>
        <v>1</v>
      </c>
      <c r="BF316" s="57" t="s">
        <v>94</v>
      </c>
      <c r="BG316" s="57">
        <f>700000+400000+50000+1200000+650000+70000</f>
        <v>3070000</v>
      </c>
      <c r="BH316" s="57">
        <f>BE316*BG316</f>
        <v>3070000</v>
      </c>
      <c r="BI316" s="57"/>
      <c r="BJ316" s="57">
        <f>BJ307</f>
        <v>1</v>
      </c>
      <c r="BK316" s="57" t="s">
        <v>94</v>
      </c>
      <c r="BL316" s="57">
        <f>700000+400000+50000+1200000+650000+70000</f>
        <v>3070000</v>
      </c>
      <c r="BM316" s="57">
        <f>BJ316*BL316</f>
        <v>3070000</v>
      </c>
      <c r="BN316" s="51"/>
      <c r="BO316" s="67"/>
      <c r="BP316" s="67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</row>
    <row r="317" spans="1:84" s="48" customFormat="1" ht="15" customHeight="1" x14ac:dyDescent="0.3">
      <c r="A317" s="58"/>
      <c r="B317" s="58"/>
      <c r="C317" s="58"/>
      <c r="D317" s="58"/>
      <c r="E317" s="58" t="s">
        <v>28</v>
      </c>
      <c r="F317" s="57"/>
      <c r="G317" s="57">
        <f>F307</f>
        <v>25</v>
      </c>
      <c r="H317" s="57" t="s">
        <v>95</v>
      </c>
      <c r="I317" s="57">
        <f>20000+80000</f>
        <v>100000</v>
      </c>
      <c r="J317" s="57">
        <f>G317*I317</f>
        <v>2500000</v>
      </c>
      <c r="K317" s="57"/>
      <c r="L317" s="57">
        <f>K307</f>
        <v>25</v>
      </c>
      <c r="M317" s="57" t="s">
        <v>95</v>
      </c>
      <c r="N317" s="57">
        <f>20000+80000</f>
        <v>100000</v>
      </c>
      <c r="O317" s="57">
        <f>L317*N317</f>
        <v>2500000</v>
      </c>
      <c r="P317" s="57"/>
      <c r="Q317" s="57">
        <f>P307</f>
        <v>25</v>
      </c>
      <c r="R317" s="57" t="s">
        <v>95</v>
      </c>
      <c r="S317" s="57">
        <f>20000+80000</f>
        <v>100000</v>
      </c>
      <c r="T317" s="57">
        <f>Q317*S317</f>
        <v>2500000</v>
      </c>
      <c r="U317" s="57"/>
      <c r="V317" s="57">
        <f>U307</f>
        <v>25</v>
      </c>
      <c r="W317" s="57" t="s">
        <v>95</v>
      </c>
      <c r="X317" s="57">
        <f>20000+80000</f>
        <v>100000</v>
      </c>
      <c r="Y317" s="57">
        <f>V317*X317</f>
        <v>2500000</v>
      </c>
      <c r="Z317" s="57"/>
      <c r="AA317" s="57">
        <f>Z307</f>
        <v>25</v>
      </c>
      <c r="AB317" s="57" t="s">
        <v>95</v>
      </c>
      <c r="AC317" s="57">
        <f>20000+80000</f>
        <v>100000</v>
      </c>
      <c r="AD317" s="57">
        <f>AA317*AC317</f>
        <v>2500000</v>
      </c>
      <c r="AE317" s="57"/>
      <c r="AF317" s="57">
        <f>AE307</f>
        <v>25</v>
      </c>
      <c r="AG317" s="57" t="s">
        <v>95</v>
      </c>
      <c r="AH317" s="57">
        <f>20000+80000</f>
        <v>100000</v>
      </c>
      <c r="AI317" s="57">
        <f>AF317*AH317</f>
        <v>2500000</v>
      </c>
      <c r="AJ317" s="57"/>
      <c r="AK317" s="57">
        <f>AJ307</f>
        <v>25</v>
      </c>
      <c r="AL317" s="57" t="s">
        <v>95</v>
      </c>
      <c r="AM317" s="57">
        <f>20000+80000</f>
        <v>100000</v>
      </c>
      <c r="AN317" s="57">
        <f>AK317*AM317</f>
        <v>2500000</v>
      </c>
      <c r="AO317" s="57"/>
      <c r="AP317" s="57">
        <f>AO307</f>
        <v>25</v>
      </c>
      <c r="AQ317" s="57" t="s">
        <v>95</v>
      </c>
      <c r="AR317" s="57">
        <f>20000+80000</f>
        <v>100000</v>
      </c>
      <c r="AS317" s="57">
        <f>AP317*AR317</f>
        <v>2500000</v>
      </c>
      <c r="AT317" s="57"/>
      <c r="AU317" s="57">
        <f>AT307</f>
        <v>25</v>
      </c>
      <c r="AV317" s="57" t="s">
        <v>95</v>
      </c>
      <c r="AW317" s="57">
        <f>20000+80000</f>
        <v>100000</v>
      </c>
      <c r="AX317" s="57">
        <f>AU317*AW317</f>
        <v>2500000</v>
      </c>
      <c r="AY317" s="57"/>
      <c r="AZ317" s="57">
        <f>AY307</f>
        <v>25</v>
      </c>
      <c r="BA317" s="57" t="s">
        <v>95</v>
      </c>
      <c r="BB317" s="57">
        <f>20000+80000</f>
        <v>100000</v>
      </c>
      <c r="BC317" s="57">
        <f>AZ317*BB317</f>
        <v>2500000</v>
      </c>
      <c r="BD317" s="57"/>
      <c r="BE317" s="57">
        <f>BD307</f>
        <v>25</v>
      </c>
      <c r="BF317" s="57" t="s">
        <v>95</v>
      </c>
      <c r="BG317" s="57">
        <f>20000+80000</f>
        <v>100000</v>
      </c>
      <c r="BH317" s="57">
        <f>BE317*BG317</f>
        <v>2500000</v>
      </c>
      <c r="BI317" s="57"/>
      <c r="BJ317" s="57">
        <f>BI307</f>
        <v>25</v>
      </c>
      <c r="BK317" s="57" t="s">
        <v>95</v>
      </c>
      <c r="BL317" s="57">
        <f>20000+80000</f>
        <v>100000</v>
      </c>
      <c r="BM317" s="57">
        <f>BJ317*BL317</f>
        <v>2500000</v>
      </c>
      <c r="BN317" s="51"/>
      <c r="BO317" s="67"/>
      <c r="BP317" s="67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</row>
    <row r="318" spans="1:84" s="48" customFormat="1" ht="15" customHeight="1" x14ac:dyDescent="0.3">
      <c r="A318" s="58"/>
      <c r="B318" s="58"/>
      <c r="C318" s="58"/>
      <c r="D318" s="58"/>
      <c r="E318" s="57" t="s">
        <v>29</v>
      </c>
      <c r="F318" s="57"/>
      <c r="G318" s="57">
        <f>F307</f>
        <v>25</v>
      </c>
      <c r="H318" s="57" t="s">
        <v>98</v>
      </c>
      <c r="I318" s="57">
        <v>50000</v>
      </c>
      <c r="J318" s="57">
        <f>G318*I318</f>
        <v>1250000</v>
      </c>
      <c r="K318" s="57"/>
      <c r="L318" s="57">
        <f>K307</f>
        <v>25</v>
      </c>
      <c r="M318" s="57" t="s">
        <v>98</v>
      </c>
      <c r="N318" s="57">
        <v>50000</v>
      </c>
      <c r="O318" s="57">
        <f>L318*N318</f>
        <v>1250000</v>
      </c>
      <c r="P318" s="57"/>
      <c r="Q318" s="57">
        <f>P307</f>
        <v>25</v>
      </c>
      <c r="R318" s="57" t="s">
        <v>98</v>
      </c>
      <c r="S318" s="57">
        <v>50000</v>
      </c>
      <c r="T318" s="57">
        <f>Q318*S318</f>
        <v>1250000</v>
      </c>
      <c r="U318" s="57"/>
      <c r="V318" s="57">
        <f>U307</f>
        <v>25</v>
      </c>
      <c r="W318" s="57" t="s">
        <v>98</v>
      </c>
      <c r="X318" s="57">
        <v>50000</v>
      </c>
      <c r="Y318" s="57">
        <f>V318*X318</f>
        <v>1250000</v>
      </c>
      <c r="Z318" s="57"/>
      <c r="AA318" s="57">
        <f>Z307</f>
        <v>25</v>
      </c>
      <c r="AB318" s="57" t="s">
        <v>98</v>
      </c>
      <c r="AC318" s="57">
        <v>50000</v>
      </c>
      <c r="AD318" s="57">
        <f>AA318*AC318</f>
        <v>1250000</v>
      </c>
      <c r="AE318" s="57"/>
      <c r="AF318" s="57">
        <f>AE307</f>
        <v>25</v>
      </c>
      <c r="AG318" s="57" t="s">
        <v>98</v>
      </c>
      <c r="AH318" s="57">
        <v>50000</v>
      </c>
      <c r="AI318" s="57">
        <f>AF318*AH318</f>
        <v>1250000</v>
      </c>
      <c r="AJ318" s="57"/>
      <c r="AK318" s="57">
        <f>AJ307</f>
        <v>25</v>
      </c>
      <c r="AL318" s="57" t="s">
        <v>98</v>
      </c>
      <c r="AM318" s="57">
        <v>50000</v>
      </c>
      <c r="AN318" s="57">
        <f>AK318*AM318</f>
        <v>1250000</v>
      </c>
      <c r="AO318" s="57"/>
      <c r="AP318" s="57">
        <f>AO307</f>
        <v>25</v>
      </c>
      <c r="AQ318" s="57" t="s">
        <v>98</v>
      </c>
      <c r="AR318" s="57">
        <v>50000</v>
      </c>
      <c r="AS318" s="57">
        <f>AP318*AR318</f>
        <v>1250000</v>
      </c>
      <c r="AT318" s="57"/>
      <c r="AU318" s="57">
        <f>AT307</f>
        <v>25</v>
      </c>
      <c r="AV318" s="57" t="s">
        <v>98</v>
      </c>
      <c r="AW318" s="57">
        <v>50000</v>
      </c>
      <c r="AX318" s="57">
        <f>AU318*AW318</f>
        <v>1250000</v>
      </c>
      <c r="AY318" s="57"/>
      <c r="AZ318" s="57">
        <f>AY307</f>
        <v>25</v>
      </c>
      <c r="BA318" s="57" t="s">
        <v>98</v>
      </c>
      <c r="BB318" s="57">
        <v>50000</v>
      </c>
      <c r="BC318" s="57">
        <f>AZ318*BB318</f>
        <v>1250000</v>
      </c>
      <c r="BD318" s="57"/>
      <c r="BE318" s="57">
        <f>BD307</f>
        <v>25</v>
      </c>
      <c r="BF318" s="57" t="s">
        <v>98</v>
      </c>
      <c r="BG318" s="57">
        <v>50000</v>
      </c>
      <c r="BH318" s="57">
        <f>BE318*BG318</f>
        <v>1250000</v>
      </c>
      <c r="BI318" s="57"/>
      <c r="BJ318" s="57">
        <f>BI307</f>
        <v>25</v>
      </c>
      <c r="BK318" s="57" t="s">
        <v>98</v>
      </c>
      <c r="BL318" s="57">
        <v>50000</v>
      </c>
      <c r="BM318" s="57">
        <f>BJ318*BL318</f>
        <v>1250000</v>
      </c>
      <c r="BN318" s="51"/>
      <c r="BO318" s="67"/>
      <c r="BP318" s="67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</row>
    <row r="319" spans="1:84" s="48" customFormat="1" ht="15" customHeight="1" x14ac:dyDescent="0.3">
      <c r="A319" s="58"/>
      <c r="B319" s="58"/>
      <c r="C319" s="58"/>
      <c r="D319" s="58"/>
      <c r="E319" s="57" t="s">
        <v>30</v>
      </c>
      <c r="F319" s="57"/>
      <c r="G319" s="57">
        <f>F307</f>
        <v>25</v>
      </c>
      <c r="H319" s="57" t="s">
        <v>95</v>
      </c>
      <c r="I319" s="57">
        <v>30000</v>
      </c>
      <c r="J319" s="57">
        <f>G319*I319</f>
        <v>750000</v>
      </c>
      <c r="K319" s="57"/>
      <c r="L319" s="57">
        <f>K307</f>
        <v>25</v>
      </c>
      <c r="M319" s="57" t="s">
        <v>95</v>
      </c>
      <c r="N319" s="57">
        <v>30000</v>
      </c>
      <c r="O319" s="57">
        <f>L319*N319</f>
        <v>750000</v>
      </c>
      <c r="P319" s="57"/>
      <c r="Q319" s="57">
        <f>P307</f>
        <v>25</v>
      </c>
      <c r="R319" s="57" t="s">
        <v>95</v>
      </c>
      <c r="S319" s="57">
        <v>30000</v>
      </c>
      <c r="T319" s="57">
        <f>Q319*S319</f>
        <v>750000</v>
      </c>
      <c r="U319" s="57"/>
      <c r="V319" s="57">
        <f>U307</f>
        <v>25</v>
      </c>
      <c r="W319" s="57" t="s">
        <v>95</v>
      </c>
      <c r="X319" s="57">
        <v>30000</v>
      </c>
      <c r="Y319" s="57">
        <f>V319*X319</f>
        <v>750000</v>
      </c>
      <c r="Z319" s="57"/>
      <c r="AA319" s="57">
        <f>Z307</f>
        <v>25</v>
      </c>
      <c r="AB319" s="57" t="s">
        <v>95</v>
      </c>
      <c r="AC319" s="57">
        <v>30000</v>
      </c>
      <c r="AD319" s="57">
        <f>AA319*AC319</f>
        <v>750000</v>
      </c>
      <c r="AE319" s="57"/>
      <c r="AF319" s="57">
        <f>AE307</f>
        <v>25</v>
      </c>
      <c r="AG319" s="57" t="s">
        <v>95</v>
      </c>
      <c r="AH319" s="57">
        <v>30000</v>
      </c>
      <c r="AI319" s="57">
        <f>AF319*AH319</f>
        <v>750000</v>
      </c>
      <c r="AJ319" s="57"/>
      <c r="AK319" s="57">
        <f>AJ307</f>
        <v>25</v>
      </c>
      <c r="AL319" s="57" t="s">
        <v>95</v>
      </c>
      <c r="AM319" s="57">
        <v>30000</v>
      </c>
      <c r="AN319" s="57">
        <f>AK319*AM319</f>
        <v>750000</v>
      </c>
      <c r="AO319" s="57"/>
      <c r="AP319" s="57">
        <f>AO307</f>
        <v>25</v>
      </c>
      <c r="AQ319" s="57" t="s">
        <v>95</v>
      </c>
      <c r="AR319" s="57">
        <v>30000</v>
      </c>
      <c r="AS319" s="57">
        <f>AP319*AR319</f>
        <v>750000</v>
      </c>
      <c r="AT319" s="57"/>
      <c r="AU319" s="57">
        <f>AT307</f>
        <v>25</v>
      </c>
      <c r="AV319" s="57" t="s">
        <v>95</v>
      </c>
      <c r="AW319" s="57">
        <v>30000</v>
      </c>
      <c r="AX319" s="57">
        <f>AU319*AW319</f>
        <v>750000</v>
      </c>
      <c r="AY319" s="57"/>
      <c r="AZ319" s="57">
        <f>AY307</f>
        <v>25</v>
      </c>
      <c r="BA319" s="57" t="s">
        <v>95</v>
      </c>
      <c r="BB319" s="57">
        <v>30000</v>
      </c>
      <c r="BC319" s="57">
        <f>AZ319*BB319</f>
        <v>750000</v>
      </c>
      <c r="BD319" s="57"/>
      <c r="BE319" s="57">
        <f>BD307</f>
        <v>25</v>
      </c>
      <c r="BF319" s="57" t="s">
        <v>95</v>
      </c>
      <c r="BG319" s="57">
        <v>30000</v>
      </c>
      <c r="BH319" s="57">
        <f>BE319*BG319</f>
        <v>750000</v>
      </c>
      <c r="BI319" s="57"/>
      <c r="BJ319" s="57">
        <f>BI307</f>
        <v>25</v>
      </c>
      <c r="BK319" s="57" t="s">
        <v>95</v>
      </c>
      <c r="BL319" s="57">
        <v>30000</v>
      </c>
      <c r="BM319" s="57">
        <f>BJ319*BL319</f>
        <v>750000</v>
      </c>
      <c r="BN319" s="51"/>
      <c r="BO319" s="67"/>
      <c r="BP319" s="67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</row>
    <row r="320" spans="1:84" s="48" customFormat="1" ht="15" customHeight="1" x14ac:dyDescent="0.3">
      <c r="A320" s="58"/>
      <c r="B320" s="58"/>
      <c r="C320" s="58"/>
      <c r="D320" s="58"/>
      <c r="E320" s="57" t="s">
        <v>31</v>
      </c>
      <c r="F320" s="57"/>
      <c r="G320" s="57">
        <f>G307</f>
        <v>1</v>
      </c>
      <c r="H320" s="57" t="s">
        <v>94</v>
      </c>
      <c r="I320" s="57">
        <v>600000</v>
      </c>
      <c r="J320" s="57">
        <f>G320*I320</f>
        <v>600000</v>
      </c>
      <c r="K320" s="57"/>
      <c r="L320" s="57">
        <f>L307</f>
        <v>1</v>
      </c>
      <c r="M320" s="57" t="s">
        <v>94</v>
      </c>
      <c r="N320" s="57">
        <v>600000</v>
      </c>
      <c r="O320" s="57">
        <f>L320*N320</f>
        <v>600000</v>
      </c>
      <c r="P320" s="57"/>
      <c r="Q320" s="57">
        <f>Q307</f>
        <v>1</v>
      </c>
      <c r="R320" s="57" t="s">
        <v>94</v>
      </c>
      <c r="S320" s="57">
        <v>600000</v>
      </c>
      <c r="T320" s="57">
        <f>Q320*S320</f>
        <v>600000</v>
      </c>
      <c r="U320" s="57"/>
      <c r="V320" s="57">
        <f>V307</f>
        <v>1</v>
      </c>
      <c r="W320" s="57" t="s">
        <v>94</v>
      </c>
      <c r="X320" s="57">
        <v>600000</v>
      </c>
      <c r="Y320" s="57">
        <f>V320*X320</f>
        <v>600000</v>
      </c>
      <c r="Z320" s="57"/>
      <c r="AA320" s="57">
        <f>AA307</f>
        <v>1</v>
      </c>
      <c r="AB320" s="57" t="s">
        <v>94</v>
      </c>
      <c r="AC320" s="57">
        <v>600000</v>
      </c>
      <c r="AD320" s="57">
        <f>AA320*AC320</f>
        <v>600000</v>
      </c>
      <c r="AE320" s="57"/>
      <c r="AF320" s="57">
        <f>AF307</f>
        <v>1</v>
      </c>
      <c r="AG320" s="57" t="s">
        <v>94</v>
      </c>
      <c r="AH320" s="57">
        <v>600000</v>
      </c>
      <c r="AI320" s="57">
        <f>AF320*AH320</f>
        <v>600000</v>
      </c>
      <c r="AJ320" s="57"/>
      <c r="AK320" s="57">
        <f>AK307</f>
        <v>1</v>
      </c>
      <c r="AL320" s="57" t="s">
        <v>94</v>
      </c>
      <c r="AM320" s="57">
        <v>600000</v>
      </c>
      <c r="AN320" s="57">
        <f>AK320*AM320</f>
        <v>600000</v>
      </c>
      <c r="AO320" s="57"/>
      <c r="AP320" s="57">
        <f>AP307</f>
        <v>1</v>
      </c>
      <c r="AQ320" s="57" t="s">
        <v>94</v>
      </c>
      <c r="AR320" s="57">
        <v>600000</v>
      </c>
      <c r="AS320" s="57">
        <f>AP320*AR320</f>
        <v>600000</v>
      </c>
      <c r="AT320" s="57"/>
      <c r="AU320" s="57">
        <f>AU307</f>
        <v>1</v>
      </c>
      <c r="AV320" s="57" t="s">
        <v>94</v>
      </c>
      <c r="AW320" s="57">
        <v>600000</v>
      </c>
      <c r="AX320" s="57">
        <f>AU320*AW320</f>
        <v>600000</v>
      </c>
      <c r="AY320" s="57"/>
      <c r="AZ320" s="57">
        <f>AZ307</f>
        <v>1</v>
      </c>
      <c r="BA320" s="57" t="s">
        <v>94</v>
      </c>
      <c r="BB320" s="57">
        <v>600000</v>
      </c>
      <c r="BC320" s="57">
        <f>AZ320*BB320</f>
        <v>600000</v>
      </c>
      <c r="BD320" s="57"/>
      <c r="BE320" s="57">
        <f>BE307</f>
        <v>1</v>
      </c>
      <c r="BF320" s="57" t="s">
        <v>94</v>
      </c>
      <c r="BG320" s="57">
        <v>600000</v>
      </c>
      <c r="BH320" s="57">
        <f>BE320*BG320</f>
        <v>600000</v>
      </c>
      <c r="BI320" s="57"/>
      <c r="BJ320" s="57">
        <f>BJ307</f>
        <v>1</v>
      </c>
      <c r="BK320" s="57" t="s">
        <v>94</v>
      </c>
      <c r="BL320" s="57">
        <v>600000</v>
      </c>
      <c r="BM320" s="57">
        <f>BJ320*BL320</f>
        <v>600000</v>
      </c>
      <c r="BN320" s="51"/>
      <c r="BO320" s="67"/>
      <c r="BP320" s="67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</row>
    <row r="321" spans="1:84" s="47" customFormat="1" ht="15" customHeight="1" x14ac:dyDescent="0.3">
      <c r="A321" s="56"/>
      <c r="B321" s="56"/>
      <c r="C321" s="56"/>
      <c r="D321" s="56"/>
      <c r="E321" s="56" t="s">
        <v>54</v>
      </c>
      <c r="F321" s="56">
        <f>G321*25</f>
        <v>25</v>
      </c>
      <c r="G321" s="56">
        <v>1</v>
      </c>
      <c r="H321" s="56" t="s">
        <v>91</v>
      </c>
      <c r="I321" s="56"/>
      <c r="J321" s="56">
        <f>J322+J329</f>
        <v>17127500</v>
      </c>
      <c r="K321" s="56">
        <f>L321*25</f>
        <v>25</v>
      </c>
      <c r="L321" s="56">
        <v>1</v>
      </c>
      <c r="M321" s="56" t="s">
        <v>91</v>
      </c>
      <c r="N321" s="56"/>
      <c r="O321" s="56">
        <f>O322+O329</f>
        <v>17127500</v>
      </c>
      <c r="P321" s="56">
        <f>Q321*25</f>
        <v>25</v>
      </c>
      <c r="Q321" s="56">
        <v>1</v>
      </c>
      <c r="R321" s="56" t="s">
        <v>91</v>
      </c>
      <c r="S321" s="56"/>
      <c r="T321" s="56">
        <f>T322+T329</f>
        <v>17127500</v>
      </c>
      <c r="U321" s="56">
        <f>V321*25</f>
        <v>25</v>
      </c>
      <c r="V321" s="56">
        <v>1</v>
      </c>
      <c r="W321" s="56" t="s">
        <v>91</v>
      </c>
      <c r="X321" s="56"/>
      <c r="Y321" s="56">
        <f>Y322+Y329</f>
        <v>17127500</v>
      </c>
      <c r="Z321" s="56">
        <f>AA321*25</f>
        <v>25</v>
      </c>
      <c r="AA321" s="56">
        <v>1</v>
      </c>
      <c r="AB321" s="56" t="s">
        <v>91</v>
      </c>
      <c r="AC321" s="56"/>
      <c r="AD321" s="56">
        <f>AD322+AD329</f>
        <v>17127500</v>
      </c>
      <c r="AE321" s="56">
        <f>AF321*25</f>
        <v>25</v>
      </c>
      <c r="AF321" s="56">
        <v>1</v>
      </c>
      <c r="AG321" s="56" t="s">
        <v>91</v>
      </c>
      <c r="AH321" s="56"/>
      <c r="AI321" s="56">
        <f>AI322+AI329</f>
        <v>17127500</v>
      </c>
      <c r="AJ321" s="56">
        <f>AK321*25</f>
        <v>25</v>
      </c>
      <c r="AK321" s="56">
        <v>1</v>
      </c>
      <c r="AL321" s="56" t="s">
        <v>91</v>
      </c>
      <c r="AM321" s="56"/>
      <c r="AN321" s="56">
        <f>AN322+AN329</f>
        <v>17127500</v>
      </c>
      <c r="AO321" s="56">
        <f>AP321*25</f>
        <v>25</v>
      </c>
      <c r="AP321" s="56">
        <v>1</v>
      </c>
      <c r="AQ321" s="56" t="s">
        <v>91</v>
      </c>
      <c r="AR321" s="56"/>
      <c r="AS321" s="56">
        <f>AS322+AS329</f>
        <v>17127500</v>
      </c>
      <c r="AT321" s="56">
        <f>AU321*25</f>
        <v>25</v>
      </c>
      <c r="AU321" s="56">
        <v>1</v>
      </c>
      <c r="AV321" s="56" t="s">
        <v>91</v>
      </c>
      <c r="AW321" s="56"/>
      <c r="AX321" s="56">
        <f>AX322+AX329</f>
        <v>17127500</v>
      </c>
      <c r="AY321" s="56">
        <f>AZ321*25</f>
        <v>25</v>
      </c>
      <c r="AZ321" s="56">
        <v>1</v>
      </c>
      <c r="BA321" s="56" t="s">
        <v>91</v>
      </c>
      <c r="BB321" s="56"/>
      <c r="BC321" s="56">
        <f>BC322+BC329</f>
        <v>17127500</v>
      </c>
      <c r="BD321" s="56">
        <f>BE321*25</f>
        <v>25</v>
      </c>
      <c r="BE321" s="56">
        <v>1</v>
      </c>
      <c r="BF321" s="56" t="s">
        <v>91</v>
      </c>
      <c r="BG321" s="56"/>
      <c r="BH321" s="56">
        <f>BH322+BH329</f>
        <v>17127500</v>
      </c>
      <c r="BI321" s="56">
        <f>BJ321*25</f>
        <v>25</v>
      </c>
      <c r="BJ321" s="56">
        <v>1</v>
      </c>
      <c r="BK321" s="56" t="s">
        <v>91</v>
      </c>
      <c r="BL321" s="56"/>
      <c r="BM321" s="56">
        <f>BM322+BM329</f>
        <v>17127500</v>
      </c>
      <c r="BN321" s="51"/>
      <c r="BO321" s="66"/>
      <c r="BP321" s="66"/>
      <c r="BQ321" s="50">
        <f>+F321+K321+P321+U321+Z321+AE321+AJ321+AO321+AT321+AY321+BD321+BI321</f>
        <v>300</v>
      </c>
      <c r="BR321" s="50">
        <f>+G321+L321+Q321+V321+AA321+AF321+AK321+AP321+AU321+AZ321+BE321+BJ321</f>
        <v>12</v>
      </c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</row>
    <row r="322" spans="1:84" s="48" customFormat="1" ht="15" customHeight="1" x14ac:dyDescent="0.3">
      <c r="A322" s="58"/>
      <c r="B322" s="58"/>
      <c r="C322" s="58"/>
      <c r="D322" s="58"/>
      <c r="E322" s="57" t="s">
        <v>19</v>
      </c>
      <c r="F322" s="57"/>
      <c r="G322" s="57">
        <v>0</v>
      </c>
      <c r="H322" s="57" t="s">
        <v>82</v>
      </c>
      <c r="I322" s="57">
        <v>0</v>
      </c>
      <c r="J322" s="57">
        <f>SUM(J323:J328)</f>
        <v>11827500</v>
      </c>
      <c r="K322" s="57"/>
      <c r="L322" s="57">
        <v>0</v>
      </c>
      <c r="M322" s="57" t="s">
        <v>82</v>
      </c>
      <c r="N322" s="57">
        <v>0</v>
      </c>
      <c r="O322" s="57">
        <f>SUM(O323:O328)</f>
        <v>11827500</v>
      </c>
      <c r="P322" s="57"/>
      <c r="Q322" s="57">
        <v>0</v>
      </c>
      <c r="R322" s="57" t="s">
        <v>82</v>
      </c>
      <c r="S322" s="57">
        <v>0</v>
      </c>
      <c r="T322" s="57">
        <f>SUM(T323:T328)</f>
        <v>11827500</v>
      </c>
      <c r="U322" s="57"/>
      <c r="V322" s="57">
        <v>0</v>
      </c>
      <c r="W322" s="57" t="s">
        <v>82</v>
      </c>
      <c r="X322" s="57">
        <v>0</v>
      </c>
      <c r="Y322" s="57">
        <f>SUM(Y323:Y328)</f>
        <v>11827500</v>
      </c>
      <c r="Z322" s="57"/>
      <c r="AA322" s="57">
        <v>0</v>
      </c>
      <c r="AB322" s="57" t="s">
        <v>82</v>
      </c>
      <c r="AC322" s="57">
        <v>0</v>
      </c>
      <c r="AD322" s="57">
        <f>SUM(AD323:AD328)</f>
        <v>11827500</v>
      </c>
      <c r="AE322" s="57"/>
      <c r="AF322" s="57">
        <v>0</v>
      </c>
      <c r="AG322" s="57" t="s">
        <v>82</v>
      </c>
      <c r="AH322" s="57">
        <v>0</v>
      </c>
      <c r="AI322" s="57">
        <f>SUM(AI323:AI328)</f>
        <v>11827500</v>
      </c>
      <c r="AJ322" s="57"/>
      <c r="AK322" s="57">
        <v>0</v>
      </c>
      <c r="AL322" s="57" t="s">
        <v>82</v>
      </c>
      <c r="AM322" s="57">
        <v>0</v>
      </c>
      <c r="AN322" s="57">
        <f>SUM(AN323:AN328)</f>
        <v>11827500</v>
      </c>
      <c r="AO322" s="57"/>
      <c r="AP322" s="57">
        <v>0</v>
      </c>
      <c r="AQ322" s="57" t="s">
        <v>82</v>
      </c>
      <c r="AR322" s="57">
        <v>0</v>
      </c>
      <c r="AS322" s="57">
        <f>SUM(AS323:AS328)</f>
        <v>11827500</v>
      </c>
      <c r="AT322" s="57"/>
      <c r="AU322" s="57">
        <v>0</v>
      </c>
      <c r="AV322" s="57" t="s">
        <v>82</v>
      </c>
      <c r="AW322" s="57">
        <v>0</v>
      </c>
      <c r="AX322" s="57">
        <f>SUM(AX323:AX328)</f>
        <v>11827500</v>
      </c>
      <c r="AY322" s="57"/>
      <c r="AZ322" s="57">
        <v>0</v>
      </c>
      <c r="BA322" s="57" t="s">
        <v>82</v>
      </c>
      <c r="BB322" s="57">
        <v>0</v>
      </c>
      <c r="BC322" s="57">
        <f>SUM(BC323:BC328)</f>
        <v>11827500</v>
      </c>
      <c r="BD322" s="57"/>
      <c r="BE322" s="57">
        <v>0</v>
      </c>
      <c r="BF322" s="57" t="s">
        <v>82</v>
      </c>
      <c r="BG322" s="57">
        <v>0</v>
      </c>
      <c r="BH322" s="57">
        <f>SUM(BH323:BH328)</f>
        <v>11827500</v>
      </c>
      <c r="BI322" s="57"/>
      <c r="BJ322" s="57">
        <v>0</v>
      </c>
      <c r="BK322" s="57" t="s">
        <v>82</v>
      </c>
      <c r="BL322" s="57">
        <v>0</v>
      </c>
      <c r="BM322" s="57">
        <f>SUM(BM323:BM328)</f>
        <v>11827500</v>
      </c>
      <c r="BN322" s="51"/>
      <c r="BO322" s="67"/>
      <c r="BP322" s="67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</row>
    <row r="323" spans="1:84" s="48" customFormat="1" ht="15" customHeight="1" x14ac:dyDescent="0.3">
      <c r="A323" s="58"/>
      <c r="B323" s="58"/>
      <c r="C323" s="58"/>
      <c r="D323" s="58"/>
      <c r="E323" s="57" t="s">
        <v>20</v>
      </c>
      <c r="F323" s="57"/>
      <c r="G323" s="57">
        <f>47*G321</f>
        <v>47</v>
      </c>
      <c r="H323" s="57" t="s">
        <v>93</v>
      </c>
      <c r="I323" s="57">
        <v>150000</v>
      </c>
      <c r="J323" s="57">
        <f t="shared" ref="J323:J328" si="276">G323*I323</f>
        <v>7050000</v>
      </c>
      <c r="K323" s="57"/>
      <c r="L323" s="57">
        <f>47*L321</f>
        <v>47</v>
      </c>
      <c r="M323" s="57" t="s">
        <v>93</v>
      </c>
      <c r="N323" s="57">
        <v>150000</v>
      </c>
      <c r="O323" s="57">
        <f t="shared" ref="O323:O328" si="277">L323*N323</f>
        <v>7050000</v>
      </c>
      <c r="P323" s="57"/>
      <c r="Q323" s="57">
        <f>47*Q321</f>
        <v>47</v>
      </c>
      <c r="R323" s="57" t="s">
        <v>93</v>
      </c>
      <c r="S323" s="57">
        <v>150000</v>
      </c>
      <c r="T323" s="57">
        <f t="shared" ref="T323:T328" si="278">Q323*S323</f>
        <v>7050000</v>
      </c>
      <c r="U323" s="57"/>
      <c r="V323" s="57">
        <f>47*V321</f>
        <v>47</v>
      </c>
      <c r="W323" s="57" t="s">
        <v>93</v>
      </c>
      <c r="X323" s="57">
        <v>150000</v>
      </c>
      <c r="Y323" s="57">
        <f t="shared" ref="Y323:Y328" si="279">V323*X323</f>
        <v>7050000</v>
      </c>
      <c r="Z323" s="57"/>
      <c r="AA323" s="57">
        <f>47*AA321</f>
        <v>47</v>
      </c>
      <c r="AB323" s="57" t="s">
        <v>93</v>
      </c>
      <c r="AC323" s="57">
        <v>150000</v>
      </c>
      <c r="AD323" s="57">
        <f t="shared" ref="AD323:AD328" si="280">AA323*AC323</f>
        <v>7050000</v>
      </c>
      <c r="AE323" s="57"/>
      <c r="AF323" s="57">
        <f>47*AF321</f>
        <v>47</v>
      </c>
      <c r="AG323" s="57" t="s">
        <v>93</v>
      </c>
      <c r="AH323" s="57">
        <v>150000</v>
      </c>
      <c r="AI323" s="57">
        <f t="shared" ref="AI323:AI328" si="281">AF323*AH323</f>
        <v>7050000</v>
      </c>
      <c r="AJ323" s="57"/>
      <c r="AK323" s="57">
        <f>47*AK321</f>
        <v>47</v>
      </c>
      <c r="AL323" s="57" t="s">
        <v>93</v>
      </c>
      <c r="AM323" s="57">
        <v>150000</v>
      </c>
      <c r="AN323" s="57">
        <f t="shared" ref="AN323:AN328" si="282">AK323*AM323</f>
        <v>7050000</v>
      </c>
      <c r="AO323" s="57"/>
      <c r="AP323" s="57">
        <f>47*AP321</f>
        <v>47</v>
      </c>
      <c r="AQ323" s="57" t="s">
        <v>93</v>
      </c>
      <c r="AR323" s="57">
        <v>150000</v>
      </c>
      <c r="AS323" s="57">
        <f t="shared" ref="AS323:AS328" si="283">AP323*AR323</f>
        <v>7050000</v>
      </c>
      <c r="AT323" s="57"/>
      <c r="AU323" s="57">
        <f>47*AU321</f>
        <v>47</v>
      </c>
      <c r="AV323" s="57" t="s">
        <v>93</v>
      </c>
      <c r="AW323" s="57">
        <v>150000</v>
      </c>
      <c r="AX323" s="57">
        <f t="shared" ref="AX323:AX328" si="284">AU323*AW323</f>
        <v>7050000</v>
      </c>
      <c r="AY323" s="57"/>
      <c r="AZ323" s="57">
        <f>47*AZ321</f>
        <v>47</v>
      </c>
      <c r="BA323" s="57" t="s">
        <v>93</v>
      </c>
      <c r="BB323" s="57">
        <v>150000</v>
      </c>
      <c r="BC323" s="57">
        <f t="shared" ref="BC323:BC328" si="285">AZ323*BB323</f>
        <v>7050000</v>
      </c>
      <c r="BD323" s="57"/>
      <c r="BE323" s="57">
        <f>47*BE321</f>
        <v>47</v>
      </c>
      <c r="BF323" s="57" t="s">
        <v>93</v>
      </c>
      <c r="BG323" s="57">
        <v>150000</v>
      </c>
      <c r="BH323" s="57">
        <f t="shared" ref="BH323:BH328" si="286">BE323*BG323</f>
        <v>7050000</v>
      </c>
      <c r="BI323" s="57"/>
      <c r="BJ323" s="57">
        <f>47*BJ321</f>
        <v>47</v>
      </c>
      <c r="BK323" s="57" t="s">
        <v>93</v>
      </c>
      <c r="BL323" s="57">
        <v>150000</v>
      </c>
      <c r="BM323" s="57">
        <f t="shared" ref="BM323:BM328" si="287">BJ323*BL323</f>
        <v>7050000</v>
      </c>
      <c r="BN323" s="51"/>
      <c r="BO323" s="67"/>
      <c r="BP323" s="67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</row>
    <row r="324" spans="1:84" s="48" customFormat="1" ht="15" customHeight="1" x14ac:dyDescent="0.3">
      <c r="A324" s="58"/>
      <c r="B324" s="58"/>
      <c r="C324" s="58"/>
      <c r="D324" s="58"/>
      <c r="E324" s="57" t="s">
        <v>21</v>
      </c>
      <c r="F324" s="57"/>
      <c r="G324" s="57">
        <f>14*2*G321</f>
        <v>28</v>
      </c>
      <c r="H324" s="57" t="s">
        <v>93</v>
      </c>
      <c r="I324" s="57">
        <v>150000</v>
      </c>
      <c r="J324" s="57">
        <f t="shared" si="276"/>
        <v>4200000</v>
      </c>
      <c r="K324" s="57"/>
      <c r="L324" s="57">
        <f>14*2*L321</f>
        <v>28</v>
      </c>
      <c r="M324" s="57" t="s">
        <v>93</v>
      </c>
      <c r="N324" s="57">
        <v>150000</v>
      </c>
      <c r="O324" s="57">
        <f t="shared" si="277"/>
        <v>4200000</v>
      </c>
      <c r="P324" s="57"/>
      <c r="Q324" s="57">
        <f>14*2*Q321</f>
        <v>28</v>
      </c>
      <c r="R324" s="57" t="s">
        <v>93</v>
      </c>
      <c r="S324" s="57">
        <v>150000</v>
      </c>
      <c r="T324" s="57">
        <f t="shared" si="278"/>
        <v>4200000</v>
      </c>
      <c r="U324" s="57"/>
      <c r="V324" s="57">
        <f>14*2*V321</f>
        <v>28</v>
      </c>
      <c r="W324" s="57" t="s">
        <v>93</v>
      </c>
      <c r="X324" s="57">
        <v>150000</v>
      </c>
      <c r="Y324" s="57">
        <f t="shared" si="279"/>
        <v>4200000</v>
      </c>
      <c r="Z324" s="57"/>
      <c r="AA324" s="57">
        <f>14*2*AA321</f>
        <v>28</v>
      </c>
      <c r="AB324" s="57" t="s">
        <v>93</v>
      </c>
      <c r="AC324" s="57">
        <v>150000</v>
      </c>
      <c r="AD324" s="57">
        <f t="shared" si="280"/>
        <v>4200000</v>
      </c>
      <c r="AE324" s="57"/>
      <c r="AF324" s="57">
        <f>14*2*AF321</f>
        <v>28</v>
      </c>
      <c r="AG324" s="57" t="s">
        <v>93</v>
      </c>
      <c r="AH324" s="57">
        <v>150000</v>
      </c>
      <c r="AI324" s="57">
        <f t="shared" si="281"/>
        <v>4200000</v>
      </c>
      <c r="AJ324" s="57"/>
      <c r="AK324" s="57">
        <f>14*2*AK321</f>
        <v>28</v>
      </c>
      <c r="AL324" s="57" t="s">
        <v>93</v>
      </c>
      <c r="AM324" s="57">
        <v>150000</v>
      </c>
      <c r="AN324" s="57">
        <f t="shared" si="282"/>
        <v>4200000</v>
      </c>
      <c r="AO324" s="57"/>
      <c r="AP324" s="57">
        <f>14*2*AP321</f>
        <v>28</v>
      </c>
      <c r="AQ324" s="57" t="s">
        <v>93</v>
      </c>
      <c r="AR324" s="57">
        <v>150000</v>
      </c>
      <c r="AS324" s="57">
        <f t="shared" si="283"/>
        <v>4200000</v>
      </c>
      <c r="AT324" s="57"/>
      <c r="AU324" s="57">
        <f>14*2*AU321</f>
        <v>28</v>
      </c>
      <c r="AV324" s="57" t="s">
        <v>93</v>
      </c>
      <c r="AW324" s="57">
        <v>150000</v>
      </c>
      <c r="AX324" s="57">
        <f t="shared" si="284"/>
        <v>4200000</v>
      </c>
      <c r="AY324" s="57"/>
      <c r="AZ324" s="57">
        <f>14*2*AZ321</f>
        <v>28</v>
      </c>
      <c r="BA324" s="57" t="s">
        <v>93</v>
      </c>
      <c r="BB324" s="57">
        <v>150000</v>
      </c>
      <c r="BC324" s="57">
        <f t="shared" si="285"/>
        <v>4200000</v>
      </c>
      <c r="BD324" s="57"/>
      <c r="BE324" s="57">
        <f>14*2*BE321</f>
        <v>28</v>
      </c>
      <c r="BF324" s="57" t="s">
        <v>93</v>
      </c>
      <c r="BG324" s="57">
        <v>150000</v>
      </c>
      <c r="BH324" s="57">
        <f t="shared" si="286"/>
        <v>4200000</v>
      </c>
      <c r="BI324" s="57"/>
      <c r="BJ324" s="57">
        <f>14*2*BJ321</f>
        <v>28</v>
      </c>
      <c r="BK324" s="57" t="s">
        <v>93</v>
      </c>
      <c r="BL324" s="57">
        <v>150000</v>
      </c>
      <c r="BM324" s="57">
        <f t="shared" si="287"/>
        <v>4200000</v>
      </c>
      <c r="BN324" s="51"/>
      <c r="BO324" s="67"/>
      <c r="BP324" s="67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</row>
    <row r="325" spans="1:84" s="48" customFormat="1" ht="15" customHeight="1" x14ac:dyDescent="0.3">
      <c r="A325" s="58"/>
      <c r="B325" s="58"/>
      <c r="C325" s="58"/>
      <c r="D325" s="58"/>
      <c r="E325" s="57" t="s">
        <v>22</v>
      </c>
      <c r="F325" s="57"/>
      <c r="G325" s="57">
        <f>G321</f>
        <v>1</v>
      </c>
      <c r="H325" s="57" t="s">
        <v>94</v>
      </c>
      <c r="I325" s="57">
        <v>0</v>
      </c>
      <c r="J325" s="57">
        <f t="shared" si="276"/>
        <v>0</v>
      </c>
      <c r="K325" s="57"/>
      <c r="L325" s="57">
        <f>L321</f>
        <v>1</v>
      </c>
      <c r="M325" s="57" t="s">
        <v>94</v>
      </c>
      <c r="N325" s="57">
        <v>0</v>
      </c>
      <c r="O325" s="57">
        <f t="shared" si="277"/>
        <v>0</v>
      </c>
      <c r="P325" s="57"/>
      <c r="Q325" s="57">
        <f>Q321</f>
        <v>1</v>
      </c>
      <c r="R325" s="57" t="s">
        <v>94</v>
      </c>
      <c r="S325" s="57">
        <v>0</v>
      </c>
      <c r="T325" s="57">
        <f t="shared" si="278"/>
        <v>0</v>
      </c>
      <c r="U325" s="57"/>
      <c r="V325" s="57">
        <f>V321</f>
        <v>1</v>
      </c>
      <c r="W325" s="57" t="s">
        <v>94</v>
      </c>
      <c r="X325" s="57">
        <v>0</v>
      </c>
      <c r="Y325" s="57">
        <f t="shared" si="279"/>
        <v>0</v>
      </c>
      <c r="Z325" s="57"/>
      <c r="AA325" s="57">
        <f>AA321</f>
        <v>1</v>
      </c>
      <c r="AB325" s="57" t="s">
        <v>94</v>
      </c>
      <c r="AC325" s="57">
        <v>0</v>
      </c>
      <c r="AD325" s="57">
        <f t="shared" si="280"/>
        <v>0</v>
      </c>
      <c r="AE325" s="57"/>
      <c r="AF325" s="57">
        <f>AF321</f>
        <v>1</v>
      </c>
      <c r="AG325" s="57" t="s">
        <v>94</v>
      </c>
      <c r="AH325" s="57">
        <v>0</v>
      </c>
      <c r="AI325" s="57">
        <f t="shared" si="281"/>
        <v>0</v>
      </c>
      <c r="AJ325" s="57"/>
      <c r="AK325" s="57">
        <f>AK321</f>
        <v>1</v>
      </c>
      <c r="AL325" s="57" t="s">
        <v>94</v>
      </c>
      <c r="AM325" s="57">
        <v>0</v>
      </c>
      <c r="AN325" s="57">
        <f t="shared" si="282"/>
        <v>0</v>
      </c>
      <c r="AO325" s="57"/>
      <c r="AP325" s="57">
        <f>AP321</f>
        <v>1</v>
      </c>
      <c r="AQ325" s="57" t="s">
        <v>94</v>
      </c>
      <c r="AR325" s="57">
        <v>0</v>
      </c>
      <c r="AS325" s="57">
        <f t="shared" si="283"/>
        <v>0</v>
      </c>
      <c r="AT325" s="57"/>
      <c r="AU325" s="57">
        <f>AU321</f>
        <v>1</v>
      </c>
      <c r="AV325" s="57" t="s">
        <v>94</v>
      </c>
      <c r="AW325" s="57">
        <v>0</v>
      </c>
      <c r="AX325" s="57">
        <f t="shared" si="284"/>
        <v>0</v>
      </c>
      <c r="AY325" s="57"/>
      <c r="AZ325" s="57">
        <f>AZ321</f>
        <v>1</v>
      </c>
      <c r="BA325" s="57" t="s">
        <v>94</v>
      </c>
      <c r="BB325" s="57">
        <v>0</v>
      </c>
      <c r="BC325" s="57">
        <f t="shared" si="285"/>
        <v>0</v>
      </c>
      <c r="BD325" s="57"/>
      <c r="BE325" s="57">
        <f>BE321</f>
        <v>1</v>
      </c>
      <c r="BF325" s="57" t="s">
        <v>94</v>
      </c>
      <c r="BG325" s="57">
        <v>0</v>
      </c>
      <c r="BH325" s="57">
        <f t="shared" si="286"/>
        <v>0</v>
      </c>
      <c r="BI325" s="57"/>
      <c r="BJ325" s="57">
        <f>BJ321</f>
        <v>1</v>
      </c>
      <c r="BK325" s="57" t="s">
        <v>94</v>
      </c>
      <c r="BL325" s="57">
        <v>0</v>
      </c>
      <c r="BM325" s="57">
        <f t="shared" si="287"/>
        <v>0</v>
      </c>
      <c r="BN325" s="51"/>
      <c r="BO325" s="67"/>
      <c r="BP325" s="67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</row>
    <row r="326" spans="1:84" s="48" customFormat="1" ht="15" customHeight="1" x14ac:dyDescent="0.3">
      <c r="A326" s="58"/>
      <c r="B326" s="58"/>
      <c r="C326" s="58"/>
      <c r="D326" s="58"/>
      <c r="E326" s="57" t="s">
        <v>23</v>
      </c>
      <c r="F326" s="57"/>
      <c r="G326" s="57">
        <f>1*G321</f>
        <v>1</v>
      </c>
      <c r="H326" s="57" t="s">
        <v>95</v>
      </c>
      <c r="I326" s="57">
        <v>190000</v>
      </c>
      <c r="J326" s="57">
        <f t="shared" si="276"/>
        <v>190000</v>
      </c>
      <c r="K326" s="57"/>
      <c r="L326" s="57">
        <f>1*L321</f>
        <v>1</v>
      </c>
      <c r="M326" s="57" t="s">
        <v>95</v>
      </c>
      <c r="N326" s="57">
        <v>190000</v>
      </c>
      <c r="O326" s="57">
        <f t="shared" si="277"/>
        <v>190000</v>
      </c>
      <c r="P326" s="57"/>
      <c r="Q326" s="57">
        <f>1*Q321</f>
        <v>1</v>
      </c>
      <c r="R326" s="57" t="s">
        <v>95</v>
      </c>
      <c r="S326" s="57">
        <v>190000</v>
      </c>
      <c r="T326" s="57">
        <f t="shared" si="278"/>
        <v>190000</v>
      </c>
      <c r="U326" s="57"/>
      <c r="V326" s="57">
        <f>1*V321</f>
        <v>1</v>
      </c>
      <c r="W326" s="57" t="s">
        <v>95</v>
      </c>
      <c r="X326" s="57">
        <v>190000</v>
      </c>
      <c r="Y326" s="57">
        <f t="shared" si="279"/>
        <v>190000</v>
      </c>
      <c r="Z326" s="57"/>
      <c r="AA326" s="57">
        <f>1*AA321</f>
        <v>1</v>
      </c>
      <c r="AB326" s="57" t="s">
        <v>95</v>
      </c>
      <c r="AC326" s="57">
        <v>190000</v>
      </c>
      <c r="AD326" s="57">
        <f t="shared" si="280"/>
        <v>190000</v>
      </c>
      <c r="AE326" s="57"/>
      <c r="AF326" s="57">
        <f>1*AF321</f>
        <v>1</v>
      </c>
      <c r="AG326" s="57" t="s">
        <v>95</v>
      </c>
      <c r="AH326" s="57">
        <v>190000</v>
      </c>
      <c r="AI326" s="57">
        <f t="shared" si="281"/>
        <v>190000</v>
      </c>
      <c r="AJ326" s="57"/>
      <c r="AK326" s="57">
        <f>1*AK321</f>
        <v>1</v>
      </c>
      <c r="AL326" s="57" t="s">
        <v>95</v>
      </c>
      <c r="AM326" s="57">
        <v>190000</v>
      </c>
      <c r="AN326" s="57">
        <f t="shared" si="282"/>
        <v>190000</v>
      </c>
      <c r="AO326" s="57"/>
      <c r="AP326" s="57">
        <f>1*AP321</f>
        <v>1</v>
      </c>
      <c r="AQ326" s="57" t="s">
        <v>95</v>
      </c>
      <c r="AR326" s="57">
        <v>190000</v>
      </c>
      <c r="AS326" s="57">
        <f t="shared" si="283"/>
        <v>190000</v>
      </c>
      <c r="AT326" s="57"/>
      <c r="AU326" s="57">
        <f>1*AU321</f>
        <v>1</v>
      </c>
      <c r="AV326" s="57" t="s">
        <v>95</v>
      </c>
      <c r="AW326" s="57">
        <v>190000</v>
      </c>
      <c r="AX326" s="57">
        <f t="shared" si="284"/>
        <v>190000</v>
      </c>
      <c r="AY326" s="57"/>
      <c r="AZ326" s="57">
        <f>1*AZ321</f>
        <v>1</v>
      </c>
      <c r="BA326" s="57" t="s">
        <v>95</v>
      </c>
      <c r="BB326" s="57">
        <v>190000</v>
      </c>
      <c r="BC326" s="57">
        <f t="shared" si="285"/>
        <v>190000</v>
      </c>
      <c r="BD326" s="57"/>
      <c r="BE326" s="57">
        <f>1*BE321</f>
        <v>1</v>
      </c>
      <c r="BF326" s="57" t="s">
        <v>95</v>
      </c>
      <c r="BG326" s="57">
        <v>190000</v>
      </c>
      <c r="BH326" s="57">
        <f t="shared" si="286"/>
        <v>190000</v>
      </c>
      <c r="BI326" s="57"/>
      <c r="BJ326" s="57">
        <f>1*BJ321</f>
        <v>1</v>
      </c>
      <c r="BK326" s="57" t="s">
        <v>95</v>
      </c>
      <c r="BL326" s="57">
        <v>190000</v>
      </c>
      <c r="BM326" s="57">
        <f t="shared" si="287"/>
        <v>190000</v>
      </c>
      <c r="BN326" s="51"/>
      <c r="BO326" s="67"/>
      <c r="BP326" s="67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</row>
    <row r="327" spans="1:84" s="48" customFormat="1" ht="15" customHeight="1" x14ac:dyDescent="0.3">
      <c r="A327" s="58"/>
      <c r="B327" s="58"/>
      <c r="C327" s="58"/>
      <c r="D327" s="58"/>
      <c r="E327" s="57" t="s">
        <v>24</v>
      </c>
      <c r="F327" s="57"/>
      <c r="G327" s="57">
        <f>2*G321</f>
        <v>2</v>
      </c>
      <c r="H327" s="57" t="s">
        <v>96</v>
      </c>
      <c r="I327" s="57">
        <v>100000</v>
      </c>
      <c r="J327" s="57">
        <f t="shared" si="276"/>
        <v>200000</v>
      </c>
      <c r="K327" s="57"/>
      <c r="L327" s="57">
        <f>2*L321</f>
        <v>2</v>
      </c>
      <c r="M327" s="57" t="s">
        <v>96</v>
      </c>
      <c r="N327" s="57">
        <v>100000</v>
      </c>
      <c r="O327" s="57">
        <f t="shared" si="277"/>
        <v>200000</v>
      </c>
      <c r="P327" s="57"/>
      <c r="Q327" s="57">
        <f>2*Q321</f>
        <v>2</v>
      </c>
      <c r="R327" s="57" t="s">
        <v>96</v>
      </c>
      <c r="S327" s="57">
        <v>100000</v>
      </c>
      <c r="T327" s="57">
        <f t="shared" si="278"/>
        <v>200000</v>
      </c>
      <c r="U327" s="57"/>
      <c r="V327" s="57">
        <f>2*V321</f>
        <v>2</v>
      </c>
      <c r="W327" s="57" t="s">
        <v>96</v>
      </c>
      <c r="X327" s="57">
        <v>100000</v>
      </c>
      <c r="Y327" s="57">
        <f t="shared" si="279"/>
        <v>200000</v>
      </c>
      <c r="Z327" s="57"/>
      <c r="AA327" s="57">
        <f>2*AA321</f>
        <v>2</v>
      </c>
      <c r="AB327" s="57" t="s">
        <v>96</v>
      </c>
      <c r="AC327" s="57">
        <v>100000</v>
      </c>
      <c r="AD327" s="57">
        <f t="shared" si="280"/>
        <v>200000</v>
      </c>
      <c r="AE327" s="57"/>
      <c r="AF327" s="57">
        <f>2*AF321</f>
        <v>2</v>
      </c>
      <c r="AG327" s="57" t="s">
        <v>96</v>
      </c>
      <c r="AH327" s="57">
        <v>100000</v>
      </c>
      <c r="AI327" s="57">
        <f t="shared" si="281"/>
        <v>200000</v>
      </c>
      <c r="AJ327" s="57"/>
      <c r="AK327" s="57">
        <f>2*AK321</f>
        <v>2</v>
      </c>
      <c r="AL327" s="57" t="s">
        <v>96</v>
      </c>
      <c r="AM327" s="57">
        <v>100000</v>
      </c>
      <c r="AN327" s="57">
        <f t="shared" si="282"/>
        <v>200000</v>
      </c>
      <c r="AO327" s="57"/>
      <c r="AP327" s="57">
        <f>2*AP321</f>
        <v>2</v>
      </c>
      <c r="AQ327" s="57" t="s">
        <v>96</v>
      </c>
      <c r="AR327" s="57">
        <v>100000</v>
      </c>
      <c r="AS327" s="57">
        <f t="shared" si="283"/>
        <v>200000</v>
      </c>
      <c r="AT327" s="57"/>
      <c r="AU327" s="57">
        <f>2*AU321</f>
        <v>2</v>
      </c>
      <c r="AV327" s="57" t="s">
        <v>96</v>
      </c>
      <c r="AW327" s="57">
        <v>100000</v>
      </c>
      <c r="AX327" s="57">
        <f t="shared" si="284"/>
        <v>200000</v>
      </c>
      <c r="AY327" s="57"/>
      <c r="AZ327" s="57">
        <f>2*AZ321</f>
        <v>2</v>
      </c>
      <c r="BA327" s="57" t="s">
        <v>96</v>
      </c>
      <c r="BB327" s="57">
        <v>100000</v>
      </c>
      <c r="BC327" s="57">
        <f t="shared" si="285"/>
        <v>200000</v>
      </c>
      <c r="BD327" s="57"/>
      <c r="BE327" s="57">
        <f>2*BE321</f>
        <v>2</v>
      </c>
      <c r="BF327" s="57" t="s">
        <v>96</v>
      </c>
      <c r="BG327" s="57">
        <v>100000</v>
      </c>
      <c r="BH327" s="57">
        <f t="shared" si="286"/>
        <v>200000</v>
      </c>
      <c r="BI327" s="57"/>
      <c r="BJ327" s="57">
        <f>2*BJ321</f>
        <v>2</v>
      </c>
      <c r="BK327" s="57" t="s">
        <v>96</v>
      </c>
      <c r="BL327" s="57">
        <v>100000</v>
      </c>
      <c r="BM327" s="57">
        <f t="shared" si="287"/>
        <v>200000</v>
      </c>
      <c r="BN327" s="51"/>
      <c r="BO327" s="67"/>
      <c r="BP327" s="67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</row>
    <row r="328" spans="1:84" s="48" customFormat="1" ht="15" customHeight="1" x14ac:dyDescent="0.3">
      <c r="A328" s="58"/>
      <c r="B328" s="58"/>
      <c r="C328" s="58"/>
      <c r="D328" s="58"/>
      <c r="E328" s="57" t="s">
        <v>25</v>
      </c>
      <c r="F328" s="57"/>
      <c r="G328" s="57">
        <f>1*F321</f>
        <v>25</v>
      </c>
      <c r="H328" s="57" t="s">
        <v>95</v>
      </c>
      <c r="I328" s="57">
        <v>7500</v>
      </c>
      <c r="J328" s="57">
        <f t="shared" si="276"/>
        <v>187500</v>
      </c>
      <c r="K328" s="57"/>
      <c r="L328" s="57">
        <f>1*K321</f>
        <v>25</v>
      </c>
      <c r="M328" s="57" t="s">
        <v>95</v>
      </c>
      <c r="N328" s="57">
        <v>7500</v>
      </c>
      <c r="O328" s="57">
        <f t="shared" si="277"/>
        <v>187500</v>
      </c>
      <c r="P328" s="57"/>
      <c r="Q328" s="57">
        <f>1*P321</f>
        <v>25</v>
      </c>
      <c r="R328" s="57" t="s">
        <v>95</v>
      </c>
      <c r="S328" s="57">
        <v>7500</v>
      </c>
      <c r="T328" s="57">
        <f t="shared" si="278"/>
        <v>187500</v>
      </c>
      <c r="U328" s="57"/>
      <c r="V328" s="57">
        <f>1*U321</f>
        <v>25</v>
      </c>
      <c r="W328" s="57" t="s">
        <v>95</v>
      </c>
      <c r="X328" s="57">
        <v>7500</v>
      </c>
      <c r="Y328" s="57">
        <f t="shared" si="279"/>
        <v>187500</v>
      </c>
      <c r="Z328" s="57"/>
      <c r="AA328" s="57">
        <f>1*Z321</f>
        <v>25</v>
      </c>
      <c r="AB328" s="57" t="s">
        <v>95</v>
      </c>
      <c r="AC328" s="57">
        <v>7500</v>
      </c>
      <c r="AD328" s="57">
        <f t="shared" si="280"/>
        <v>187500</v>
      </c>
      <c r="AE328" s="57"/>
      <c r="AF328" s="57">
        <f>1*AE321</f>
        <v>25</v>
      </c>
      <c r="AG328" s="57" t="s">
        <v>95</v>
      </c>
      <c r="AH328" s="57">
        <v>7500</v>
      </c>
      <c r="AI328" s="57">
        <f t="shared" si="281"/>
        <v>187500</v>
      </c>
      <c r="AJ328" s="57"/>
      <c r="AK328" s="57">
        <f>1*AJ321</f>
        <v>25</v>
      </c>
      <c r="AL328" s="57" t="s">
        <v>95</v>
      </c>
      <c r="AM328" s="57">
        <v>7500</v>
      </c>
      <c r="AN328" s="57">
        <f t="shared" si="282"/>
        <v>187500</v>
      </c>
      <c r="AO328" s="57"/>
      <c r="AP328" s="57">
        <f>1*AO321</f>
        <v>25</v>
      </c>
      <c r="AQ328" s="57" t="s">
        <v>95</v>
      </c>
      <c r="AR328" s="57">
        <v>7500</v>
      </c>
      <c r="AS328" s="57">
        <f t="shared" si="283"/>
        <v>187500</v>
      </c>
      <c r="AT328" s="57"/>
      <c r="AU328" s="57">
        <f>1*AT321</f>
        <v>25</v>
      </c>
      <c r="AV328" s="57" t="s">
        <v>95</v>
      </c>
      <c r="AW328" s="57">
        <v>7500</v>
      </c>
      <c r="AX328" s="57">
        <f t="shared" si="284"/>
        <v>187500</v>
      </c>
      <c r="AY328" s="57"/>
      <c r="AZ328" s="57">
        <f>1*AY321</f>
        <v>25</v>
      </c>
      <c r="BA328" s="57" t="s">
        <v>95</v>
      </c>
      <c r="BB328" s="57">
        <v>7500</v>
      </c>
      <c r="BC328" s="57">
        <f t="shared" si="285"/>
        <v>187500</v>
      </c>
      <c r="BD328" s="57"/>
      <c r="BE328" s="57">
        <f>1*BD321</f>
        <v>25</v>
      </c>
      <c r="BF328" s="57" t="s">
        <v>95</v>
      </c>
      <c r="BG328" s="57">
        <v>7500</v>
      </c>
      <c r="BH328" s="57">
        <f t="shared" si="286"/>
        <v>187500</v>
      </c>
      <c r="BI328" s="57"/>
      <c r="BJ328" s="57">
        <f>1*BI321</f>
        <v>25</v>
      </c>
      <c r="BK328" s="57" t="s">
        <v>95</v>
      </c>
      <c r="BL328" s="57">
        <v>7500</v>
      </c>
      <c r="BM328" s="57">
        <f t="shared" si="287"/>
        <v>187500</v>
      </c>
      <c r="BN328" s="51"/>
      <c r="BO328" s="67"/>
      <c r="BP328" s="67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</row>
    <row r="329" spans="1:84" s="48" customFormat="1" ht="15" customHeight="1" x14ac:dyDescent="0.3">
      <c r="A329" s="58"/>
      <c r="B329" s="58"/>
      <c r="C329" s="58"/>
      <c r="D329" s="58"/>
      <c r="E329" s="57" t="s">
        <v>26</v>
      </c>
      <c r="F329" s="57"/>
      <c r="G329" s="57">
        <v>0</v>
      </c>
      <c r="H329" s="57" t="s">
        <v>82</v>
      </c>
      <c r="I329" s="57">
        <v>0</v>
      </c>
      <c r="J329" s="57">
        <f>SUM(J330:J333)</f>
        <v>5300000</v>
      </c>
      <c r="K329" s="57"/>
      <c r="L329" s="57">
        <v>0</v>
      </c>
      <c r="M329" s="57" t="s">
        <v>82</v>
      </c>
      <c r="N329" s="57">
        <v>0</v>
      </c>
      <c r="O329" s="57">
        <f>SUM(O330:O333)</f>
        <v>5300000</v>
      </c>
      <c r="P329" s="57"/>
      <c r="Q329" s="57">
        <v>0</v>
      </c>
      <c r="R329" s="57" t="s">
        <v>82</v>
      </c>
      <c r="S329" s="57">
        <v>0</v>
      </c>
      <c r="T329" s="57">
        <f>SUM(T330:T333)</f>
        <v>5300000</v>
      </c>
      <c r="U329" s="57"/>
      <c r="V329" s="57">
        <v>0</v>
      </c>
      <c r="W329" s="57" t="s">
        <v>82</v>
      </c>
      <c r="X329" s="57">
        <v>0</v>
      </c>
      <c r="Y329" s="57">
        <f>SUM(Y330:Y333)</f>
        <v>5300000</v>
      </c>
      <c r="Z329" s="57"/>
      <c r="AA329" s="57">
        <v>0</v>
      </c>
      <c r="AB329" s="57" t="s">
        <v>82</v>
      </c>
      <c r="AC329" s="57">
        <v>0</v>
      </c>
      <c r="AD329" s="57">
        <f>SUM(AD330:AD333)</f>
        <v>5300000</v>
      </c>
      <c r="AE329" s="57"/>
      <c r="AF329" s="57">
        <v>0</v>
      </c>
      <c r="AG329" s="57" t="s">
        <v>82</v>
      </c>
      <c r="AH329" s="57">
        <v>0</v>
      </c>
      <c r="AI329" s="57">
        <f>SUM(AI330:AI333)</f>
        <v>5300000</v>
      </c>
      <c r="AJ329" s="57"/>
      <c r="AK329" s="57">
        <v>0</v>
      </c>
      <c r="AL329" s="57" t="s">
        <v>82</v>
      </c>
      <c r="AM329" s="57">
        <v>0</v>
      </c>
      <c r="AN329" s="57">
        <f>SUM(AN330:AN333)</f>
        <v>5300000</v>
      </c>
      <c r="AO329" s="57"/>
      <c r="AP329" s="57">
        <v>0</v>
      </c>
      <c r="AQ329" s="57" t="s">
        <v>82</v>
      </c>
      <c r="AR329" s="57">
        <v>0</v>
      </c>
      <c r="AS329" s="57">
        <f>SUM(AS330:AS333)</f>
        <v>5300000</v>
      </c>
      <c r="AT329" s="57"/>
      <c r="AU329" s="57">
        <v>0</v>
      </c>
      <c r="AV329" s="57" t="s">
        <v>82</v>
      </c>
      <c r="AW329" s="57">
        <v>0</v>
      </c>
      <c r="AX329" s="57">
        <f>SUM(AX330:AX333)</f>
        <v>5300000</v>
      </c>
      <c r="AY329" s="57"/>
      <c r="AZ329" s="57">
        <v>0</v>
      </c>
      <c r="BA329" s="57" t="s">
        <v>82</v>
      </c>
      <c r="BB329" s="57">
        <v>0</v>
      </c>
      <c r="BC329" s="57">
        <f>SUM(BC330:BC333)</f>
        <v>5300000</v>
      </c>
      <c r="BD329" s="57"/>
      <c r="BE329" s="57">
        <v>0</v>
      </c>
      <c r="BF329" s="57" t="s">
        <v>82</v>
      </c>
      <c r="BG329" s="57">
        <v>0</v>
      </c>
      <c r="BH329" s="57">
        <f>SUM(BH330:BH333)</f>
        <v>5300000</v>
      </c>
      <c r="BI329" s="57"/>
      <c r="BJ329" s="57">
        <v>0</v>
      </c>
      <c r="BK329" s="57" t="s">
        <v>82</v>
      </c>
      <c r="BL329" s="57">
        <v>0</v>
      </c>
      <c r="BM329" s="57">
        <f>SUM(BM330:BM333)</f>
        <v>5300000</v>
      </c>
      <c r="BN329" s="51"/>
      <c r="BO329" s="67"/>
      <c r="BP329" s="67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</row>
    <row r="330" spans="1:84" s="48" customFormat="1" ht="15" customHeight="1" x14ac:dyDescent="0.3">
      <c r="A330" s="58"/>
      <c r="B330" s="58"/>
      <c r="C330" s="58"/>
      <c r="D330" s="58"/>
      <c r="E330" s="57" t="s">
        <v>28</v>
      </c>
      <c r="F330" s="57"/>
      <c r="G330" s="57">
        <f>F321</f>
        <v>25</v>
      </c>
      <c r="H330" s="57" t="s">
        <v>95</v>
      </c>
      <c r="I330" s="57">
        <f>20000+80000</f>
        <v>100000</v>
      </c>
      <c r="J330" s="57">
        <f>G330*I330</f>
        <v>2500000</v>
      </c>
      <c r="K330" s="57"/>
      <c r="L330" s="57">
        <f>K321</f>
        <v>25</v>
      </c>
      <c r="M330" s="57" t="s">
        <v>95</v>
      </c>
      <c r="N330" s="57">
        <f>20000+80000</f>
        <v>100000</v>
      </c>
      <c r="O330" s="57">
        <f>L330*N330</f>
        <v>2500000</v>
      </c>
      <c r="P330" s="57"/>
      <c r="Q330" s="57">
        <f>P321</f>
        <v>25</v>
      </c>
      <c r="R330" s="57" t="s">
        <v>95</v>
      </c>
      <c r="S330" s="57">
        <f>20000+80000</f>
        <v>100000</v>
      </c>
      <c r="T330" s="57">
        <f>Q330*S330</f>
        <v>2500000</v>
      </c>
      <c r="U330" s="57"/>
      <c r="V330" s="57">
        <f>U321</f>
        <v>25</v>
      </c>
      <c r="W330" s="57" t="s">
        <v>95</v>
      </c>
      <c r="X330" s="57">
        <f>20000+80000</f>
        <v>100000</v>
      </c>
      <c r="Y330" s="57">
        <f>V330*X330</f>
        <v>2500000</v>
      </c>
      <c r="Z330" s="57"/>
      <c r="AA330" s="57">
        <f>Z321</f>
        <v>25</v>
      </c>
      <c r="AB330" s="57" t="s">
        <v>95</v>
      </c>
      <c r="AC330" s="57">
        <f>20000+80000</f>
        <v>100000</v>
      </c>
      <c r="AD330" s="57">
        <f>AA330*AC330</f>
        <v>2500000</v>
      </c>
      <c r="AE330" s="57"/>
      <c r="AF330" s="57">
        <f>AE321</f>
        <v>25</v>
      </c>
      <c r="AG330" s="57" t="s">
        <v>95</v>
      </c>
      <c r="AH330" s="57">
        <f>20000+80000</f>
        <v>100000</v>
      </c>
      <c r="AI330" s="57">
        <f>AF330*AH330</f>
        <v>2500000</v>
      </c>
      <c r="AJ330" s="57"/>
      <c r="AK330" s="57">
        <f>AJ321</f>
        <v>25</v>
      </c>
      <c r="AL330" s="57" t="s">
        <v>95</v>
      </c>
      <c r="AM330" s="57">
        <f>20000+80000</f>
        <v>100000</v>
      </c>
      <c r="AN330" s="57">
        <f>AK330*AM330</f>
        <v>2500000</v>
      </c>
      <c r="AO330" s="57"/>
      <c r="AP330" s="57">
        <f>AO321</f>
        <v>25</v>
      </c>
      <c r="AQ330" s="57" t="s">
        <v>95</v>
      </c>
      <c r="AR330" s="57">
        <f>20000+80000</f>
        <v>100000</v>
      </c>
      <c r="AS330" s="57">
        <f>AP330*AR330</f>
        <v>2500000</v>
      </c>
      <c r="AT330" s="57"/>
      <c r="AU330" s="57">
        <f>AT321</f>
        <v>25</v>
      </c>
      <c r="AV330" s="57" t="s">
        <v>95</v>
      </c>
      <c r="AW330" s="57">
        <f>20000+80000</f>
        <v>100000</v>
      </c>
      <c r="AX330" s="57">
        <f>AU330*AW330</f>
        <v>2500000</v>
      </c>
      <c r="AY330" s="57"/>
      <c r="AZ330" s="57">
        <f>AY321</f>
        <v>25</v>
      </c>
      <c r="BA330" s="57" t="s">
        <v>95</v>
      </c>
      <c r="BB330" s="57">
        <f>20000+80000</f>
        <v>100000</v>
      </c>
      <c r="BC330" s="57">
        <f>AZ330*BB330</f>
        <v>2500000</v>
      </c>
      <c r="BD330" s="57"/>
      <c r="BE330" s="57">
        <f>BD321</f>
        <v>25</v>
      </c>
      <c r="BF330" s="57" t="s">
        <v>95</v>
      </c>
      <c r="BG330" s="57">
        <f>20000+80000</f>
        <v>100000</v>
      </c>
      <c r="BH330" s="57">
        <f>BE330*BG330</f>
        <v>2500000</v>
      </c>
      <c r="BI330" s="57"/>
      <c r="BJ330" s="57">
        <f>BI321</f>
        <v>25</v>
      </c>
      <c r="BK330" s="57" t="s">
        <v>95</v>
      </c>
      <c r="BL330" s="57">
        <f>20000+80000</f>
        <v>100000</v>
      </c>
      <c r="BM330" s="57">
        <f>BJ330*BL330</f>
        <v>2500000</v>
      </c>
      <c r="BN330" s="51"/>
      <c r="BO330" s="67"/>
      <c r="BP330" s="67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</row>
    <row r="331" spans="1:84" s="48" customFormat="1" ht="15" customHeight="1" x14ac:dyDescent="0.3">
      <c r="A331" s="58"/>
      <c r="B331" s="58"/>
      <c r="C331" s="58"/>
      <c r="D331" s="58"/>
      <c r="E331" s="57" t="s">
        <v>29</v>
      </c>
      <c r="F331" s="57"/>
      <c r="G331" s="57">
        <f>F321</f>
        <v>25</v>
      </c>
      <c r="H331" s="57" t="s">
        <v>98</v>
      </c>
      <c r="I331" s="57">
        <v>50000</v>
      </c>
      <c r="J331" s="57">
        <f>G331*I331</f>
        <v>1250000</v>
      </c>
      <c r="K331" s="57"/>
      <c r="L331" s="57">
        <f>K321</f>
        <v>25</v>
      </c>
      <c r="M331" s="57" t="s">
        <v>98</v>
      </c>
      <c r="N331" s="57">
        <v>50000</v>
      </c>
      <c r="O331" s="57">
        <f>L331*N331</f>
        <v>1250000</v>
      </c>
      <c r="P331" s="57"/>
      <c r="Q331" s="57">
        <f>P321</f>
        <v>25</v>
      </c>
      <c r="R331" s="57" t="s">
        <v>98</v>
      </c>
      <c r="S331" s="57">
        <v>50000</v>
      </c>
      <c r="T331" s="57">
        <f>Q331*S331</f>
        <v>1250000</v>
      </c>
      <c r="U331" s="57"/>
      <c r="V331" s="57">
        <f>U321</f>
        <v>25</v>
      </c>
      <c r="W331" s="57" t="s">
        <v>98</v>
      </c>
      <c r="X331" s="57">
        <v>50000</v>
      </c>
      <c r="Y331" s="57">
        <f>V331*X331</f>
        <v>1250000</v>
      </c>
      <c r="Z331" s="57"/>
      <c r="AA331" s="57">
        <f>Z321</f>
        <v>25</v>
      </c>
      <c r="AB331" s="57" t="s">
        <v>98</v>
      </c>
      <c r="AC331" s="57">
        <v>50000</v>
      </c>
      <c r="AD331" s="57">
        <f>AA331*AC331</f>
        <v>1250000</v>
      </c>
      <c r="AE331" s="57"/>
      <c r="AF331" s="57">
        <f>AE321</f>
        <v>25</v>
      </c>
      <c r="AG331" s="57" t="s">
        <v>98</v>
      </c>
      <c r="AH331" s="57">
        <v>50000</v>
      </c>
      <c r="AI331" s="57">
        <f>AF331*AH331</f>
        <v>1250000</v>
      </c>
      <c r="AJ331" s="57"/>
      <c r="AK331" s="57">
        <f>AJ321</f>
        <v>25</v>
      </c>
      <c r="AL331" s="57" t="s">
        <v>98</v>
      </c>
      <c r="AM331" s="57">
        <v>50000</v>
      </c>
      <c r="AN331" s="57">
        <f>AK331*AM331</f>
        <v>1250000</v>
      </c>
      <c r="AO331" s="57"/>
      <c r="AP331" s="57">
        <f>AO321</f>
        <v>25</v>
      </c>
      <c r="AQ331" s="57" t="s">
        <v>98</v>
      </c>
      <c r="AR331" s="57">
        <v>50000</v>
      </c>
      <c r="AS331" s="57">
        <f>AP331*AR331</f>
        <v>1250000</v>
      </c>
      <c r="AT331" s="57"/>
      <c r="AU331" s="57">
        <f>AT321</f>
        <v>25</v>
      </c>
      <c r="AV331" s="57" t="s">
        <v>98</v>
      </c>
      <c r="AW331" s="57">
        <v>50000</v>
      </c>
      <c r="AX331" s="57">
        <f>AU331*AW331</f>
        <v>1250000</v>
      </c>
      <c r="AY331" s="57"/>
      <c r="AZ331" s="57">
        <f>AY321</f>
        <v>25</v>
      </c>
      <c r="BA331" s="57" t="s">
        <v>98</v>
      </c>
      <c r="BB331" s="57">
        <v>50000</v>
      </c>
      <c r="BC331" s="57">
        <f>AZ331*BB331</f>
        <v>1250000</v>
      </c>
      <c r="BD331" s="57"/>
      <c r="BE331" s="57">
        <f>BD321</f>
        <v>25</v>
      </c>
      <c r="BF331" s="57" t="s">
        <v>98</v>
      </c>
      <c r="BG331" s="57">
        <v>50000</v>
      </c>
      <c r="BH331" s="57">
        <f>BE331*BG331</f>
        <v>1250000</v>
      </c>
      <c r="BI331" s="57"/>
      <c r="BJ331" s="57">
        <f>BI321</f>
        <v>25</v>
      </c>
      <c r="BK331" s="57" t="s">
        <v>98</v>
      </c>
      <c r="BL331" s="57">
        <v>50000</v>
      </c>
      <c r="BM331" s="57">
        <f>BJ331*BL331</f>
        <v>1250000</v>
      </c>
      <c r="BN331" s="51"/>
      <c r="BO331" s="67"/>
      <c r="BP331" s="67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</row>
    <row r="332" spans="1:84" s="48" customFormat="1" ht="15" customHeight="1" x14ac:dyDescent="0.3">
      <c r="A332" s="58"/>
      <c r="B332" s="58"/>
      <c r="C332" s="58"/>
      <c r="D332" s="58"/>
      <c r="E332" s="57" t="s">
        <v>30</v>
      </c>
      <c r="F332" s="57"/>
      <c r="G332" s="57">
        <f>F321</f>
        <v>25</v>
      </c>
      <c r="H332" s="57" t="s">
        <v>95</v>
      </c>
      <c r="I332" s="57">
        <v>30000</v>
      </c>
      <c r="J332" s="57">
        <f>G332*I332</f>
        <v>750000</v>
      </c>
      <c r="K332" s="57"/>
      <c r="L332" s="57">
        <f>K321</f>
        <v>25</v>
      </c>
      <c r="M332" s="57" t="s">
        <v>95</v>
      </c>
      <c r="N332" s="57">
        <v>30000</v>
      </c>
      <c r="O332" s="57">
        <f>L332*N332</f>
        <v>750000</v>
      </c>
      <c r="P332" s="57"/>
      <c r="Q332" s="57">
        <f>P321</f>
        <v>25</v>
      </c>
      <c r="R332" s="57" t="s">
        <v>95</v>
      </c>
      <c r="S332" s="57">
        <v>30000</v>
      </c>
      <c r="T332" s="57">
        <f>Q332*S332</f>
        <v>750000</v>
      </c>
      <c r="U332" s="57"/>
      <c r="V332" s="57">
        <f>U321</f>
        <v>25</v>
      </c>
      <c r="W332" s="57" t="s">
        <v>95</v>
      </c>
      <c r="X332" s="57">
        <v>30000</v>
      </c>
      <c r="Y332" s="57">
        <f>V332*X332</f>
        <v>750000</v>
      </c>
      <c r="Z332" s="57"/>
      <c r="AA332" s="57">
        <f>Z321</f>
        <v>25</v>
      </c>
      <c r="AB332" s="57" t="s">
        <v>95</v>
      </c>
      <c r="AC332" s="57">
        <v>30000</v>
      </c>
      <c r="AD332" s="57">
        <f>AA332*AC332</f>
        <v>750000</v>
      </c>
      <c r="AE332" s="57"/>
      <c r="AF332" s="57">
        <f>AE321</f>
        <v>25</v>
      </c>
      <c r="AG332" s="57" t="s">
        <v>95</v>
      </c>
      <c r="AH332" s="57">
        <v>30000</v>
      </c>
      <c r="AI332" s="57">
        <f>AF332*AH332</f>
        <v>750000</v>
      </c>
      <c r="AJ332" s="57"/>
      <c r="AK332" s="57">
        <f>AJ321</f>
        <v>25</v>
      </c>
      <c r="AL332" s="57" t="s">
        <v>95</v>
      </c>
      <c r="AM332" s="57">
        <v>30000</v>
      </c>
      <c r="AN332" s="57">
        <f>AK332*AM332</f>
        <v>750000</v>
      </c>
      <c r="AO332" s="57"/>
      <c r="AP332" s="57">
        <f>AO321</f>
        <v>25</v>
      </c>
      <c r="AQ332" s="57" t="s">
        <v>95</v>
      </c>
      <c r="AR332" s="57">
        <v>30000</v>
      </c>
      <c r="AS332" s="57">
        <f>AP332*AR332</f>
        <v>750000</v>
      </c>
      <c r="AT332" s="57"/>
      <c r="AU332" s="57">
        <f>AT321</f>
        <v>25</v>
      </c>
      <c r="AV332" s="57" t="s">
        <v>95</v>
      </c>
      <c r="AW332" s="57">
        <v>30000</v>
      </c>
      <c r="AX332" s="57">
        <f>AU332*AW332</f>
        <v>750000</v>
      </c>
      <c r="AY332" s="57"/>
      <c r="AZ332" s="57">
        <f>AY321</f>
        <v>25</v>
      </c>
      <c r="BA332" s="57" t="s">
        <v>95</v>
      </c>
      <c r="BB332" s="57">
        <v>30000</v>
      </c>
      <c r="BC332" s="57">
        <f>AZ332*BB332</f>
        <v>750000</v>
      </c>
      <c r="BD332" s="57"/>
      <c r="BE332" s="57">
        <f>BD321</f>
        <v>25</v>
      </c>
      <c r="BF332" s="57" t="s">
        <v>95</v>
      </c>
      <c r="BG332" s="57">
        <v>30000</v>
      </c>
      <c r="BH332" s="57">
        <f>BE332*BG332</f>
        <v>750000</v>
      </c>
      <c r="BI332" s="57"/>
      <c r="BJ332" s="57">
        <f>BI321</f>
        <v>25</v>
      </c>
      <c r="BK332" s="57" t="s">
        <v>95</v>
      </c>
      <c r="BL332" s="57">
        <v>30000</v>
      </c>
      <c r="BM332" s="57">
        <f>BJ332*BL332</f>
        <v>750000</v>
      </c>
      <c r="BN332" s="51"/>
      <c r="BO332" s="67"/>
      <c r="BP332" s="67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</row>
    <row r="333" spans="1:84" s="48" customFormat="1" ht="15" customHeight="1" x14ac:dyDescent="0.3">
      <c r="A333" s="58"/>
      <c r="B333" s="58"/>
      <c r="C333" s="58"/>
      <c r="D333" s="58"/>
      <c r="E333" s="57" t="s">
        <v>31</v>
      </c>
      <c r="F333" s="57"/>
      <c r="G333" s="57">
        <f>G321</f>
        <v>1</v>
      </c>
      <c r="H333" s="57" t="s">
        <v>94</v>
      </c>
      <c r="I333" s="57">
        <v>800000</v>
      </c>
      <c r="J333" s="57">
        <f>G333*I333</f>
        <v>800000</v>
      </c>
      <c r="K333" s="57"/>
      <c r="L333" s="57">
        <f>L321</f>
        <v>1</v>
      </c>
      <c r="M333" s="57" t="s">
        <v>94</v>
      </c>
      <c r="N333" s="57">
        <v>800000</v>
      </c>
      <c r="O333" s="57">
        <f>L333*N333</f>
        <v>800000</v>
      </c>
      <c r="P333" s="57"/>
      <c r="Q333" s="57">
        <f>Q321</f>
        <v>1</v>
      </c>
      <c r="R333" s="57" t="s">
        <v>94</v>
      </c>
      <c r="S333" s="57">
        <v>800000</v>
      </c>
      <c r="T333" s="57">
        <f>Q333*S333</f>
        <v>800000</v>
      </c>
      <c r="U333" s="57"/>
      <c r="V333" s="57">
        <f>V321</f>
        <v>1</v>
      </c>
      <c r="W333" s="57" t="s">
        <v>94</v>
      </c>
      <c r="X333" s="57">
        <v>800000</v>
      </c>
      <c r="Y333" s="57">
        <f>V333*X333</f>
        <v>800000</v>
      </c>
      <c r="Z333" s="57"/>
      <c r="AA333" s="57">
        <f>AA321</f>
        <v>1</v>
      </c>
      <c r="AB333" s="57" t="s">
        <v>94</v>
      </c>
      <c r="AC333" s="57">
        <v>800000</v>
      </c>
      <c r="AD333" s="57">
        <f>AA333*AC333</f>
        <v>800000</v>
      </c>
      <c r="AE333" s="57"/>
      <c r="AF333" s="57">
        <f>AF321</f>
        <v>1</v>
      </c>
      <c r="AG333" s="57" t="s">
        <v>94</v>
      </c>
      <c r="AH333" s="57">
        <v>800000</v>
      </c>
      <c r="AI333" s="57">
        <f>AF333*AH333</f>
        <v>800000</v>
      </c>
      <c r="AJ333" s="57"/>
      <c r="AK333" s="57">
        <f>AK321</f>
        <v>1</v>
      </c>
      <c r="AL333" s="57" t="s">
        <v>94</v>
      </c>
      <c r="AM333" s="57">
        <v>800000</v>
      </c>
      <c r="AN333" s="57">
        <f>AK333*AM333</f>
        <v>800000</v>
      </c>
      <c r="AO333" s="57"/>
      <c r="AP333" s="57">
        <f>AP321</f>
        <v>1</v>
      </c>
      <c r="AQ333" s="57" t="s">
        <v>94</v>
      </c>
      <c r="AR333" s="57">
        <v>800000</v>
      </c>
      <c r="AS333" s="57">
        <f>AP333*AR333</f>
        <v>800000</v>
      </c>
      <c r="AT333" s="57"/>
      <c r="AU333" s="57">
        <f>AU321</f>
        <v>1</v>
      </c>
      <c r="AV333" s="57" t="s">
        <v>94</v>
      </c>
      <c r="AW333" s="57">
        <v>800000</v>
      </c>
      <c r="AX333" s="57">
        <f>AU333*AW333</f>
        <v>800000</v>
      </c>
      <c r="AY333" s="57"/>
      <c r="AZ333" s="57">
        <f>AZ321</f>
        <v>1</v>
      </c>
      <c r="BA333" s="57" t="s">
        <v>94</v>
      </c>
      <c r="BB333" s="57">
        <v>800000</v>
      </c>
      <c r="BC333" s="57">
        <f>AZ333*BB333</f>
        <v>800000</v>
      </c>
      <c r="BD333" s="57"/>
      <c r="BE333" s="57">
        <f>BE321</f>
        <v>1</v>
      </c>
      <c r="BF333" s="57" t="s">
        <v>94</v>
      </c>
      <c r="BG333" s="57">
        <v>800000</v>
      </c>
      <c r="BH333" s="57">
        <f>BE333*BG333</f>
        <v>800000</v>
      </c>
      <c r="BI333" s="57"/>
      <c r="BJ333" s="57">
        <f>BJ321</f>
        <v>1</v>
      </c>
      <c r="BK333" s="57" t="s">
        <v>94</v>
      </c>
      <c r="BL333" s="57">
        <v>800000</v>
      </c>
      <c r="BM333" s="57">
        <f>BJ333*BL333</f>
        <v>800000</v>
      </c>
      <c r="BN333" s="51"/>
      <c r="BO333" s="67"/>
      <c r="BP333" s="67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</row>
    <row r="334" spans="1:84" s="47" customFormat="1" ht="15" customHeight="1" x14ac:dyDescent="0.3">
      <c r="A334" s="56"/>
      <c r="B334" s="56"/>
      <c r="C334" s="56"/>
      <c r="D334" s="56"/>
      <c r="E334" s="56" t="s">
        <v>55</v>
      </c>
      <c r="F334" s="56">
        <f>G334*25</f>
        <v>0</v>
      </c>
      <c r="G334" s="56"/>
      <c r="H334" s="56" t="s">
        <v>91</v>
      </c>
      <c r="I334" s="56"/>
      <c r="J334" s="56">
        <f>J335+J342</f>
        <v>0</v>
      </c>
      <c r="K334" s="56">
        <f>L334*25</f>
        <v>25</v>
      </c>
      <c r="L334" s="56">
        <v>1</v>
      </c>
      <c r="M334" s="56" t="s">
        <v>91</v>
      </c>
      <c r="N334" s="56"/>
      <c r="O334" s="56">
        <f>O335+O342</f>
        <v>18467500</v>
      </c>
      <c r="P334" s="56">
        <f>Q334*25</f>
        <v>0</v>
      </c>
      <c r="Q334" s="56"/>
      <c r="R334" s="56" t="s">
        <v>91</v>
      </c>
      <c r="S334" s="56"/>
      <c r="T334" s="56">
        <f>T335+T342</f>
        <v>0</v>
      </c>
      <c r="U334" s="56">
        <f>V334*25</f>
        <v>0</v>
      </c>
      <c r="V334" s="56"/>
      <c r="W334" s="56" t="s">
        <v>91</v>
      </c>
      <c r="X334" s="56"/>
      <c r="Y334" s="56">
        <f>Y335+Y342</f>
        <v>0</v>
      </c>
      <c r="Z334" s="56">
        <f>AA334*25</f>
        <v>25</v>
      </c>
      <c r="AA334" s="56">
        <v>1</v>
      </c>
      <c r="AB334" s="56" t="s">
        <v>91</v>
      </c>
      <c r="AC334" s="56"/>
      <c r="AD334" s="56">
        <f>AD335+AD342</f>
        <v>18467500</v>
      </c>
      <c r="AE334" s="56">
        <f>AF334*25</f>
        <v>0</v>
      </c>
      <c r="AF334" s="56"/>
      <c r="AG334" s="56" t="s">
        <v>91</v>
      </c>
      <c r="AH334" s="56"/>
      <c r="AI334" s="56">
        <f>AI335+AI342</f>
        <v>0</v>
      </c>
      <c r="AJ334" s="56">
        <f>AK334*25</f>
        <v>0</v>
      </c>
      <c r="AK334" s="56"/>
      <c r="AL334" s="56" t="s">
        <v>91</v>
      </c>
      <c r="AM334" s="56"/>
      <c r="AN334" s="56">
        <f>AN335+AN342</f>
        <v>0</v>
      </c>
      <c r="AO334" s="56">
        <f>AP334*25</f>
        <v>25</v>
      </c>
      <c r="AP334" s="56">
        <v>1</v>
      </c>
      <c r="AQ334" s="56" t="s">
        <v>91</v>
      </c>
      <c r="AR334" s="56"/>
      <c r="AS334" s="56">
        <f>AS335+AS342</f>
        <v>18467500</v>
      </c>
      <c r="AT334" s="56">
        <f>AU334*25</f>
        <v>0</v>
      </c>
      <c r="AU334" s="56"/>
      <c r="AV334" s="56" t="s">
        <v>91</v>
      </c>
      <c r="AW334" s="56"/>
      <c r="AX334" s="56">
        <f>AX335+AX342</f>
        <v>0</v>
      </c>
      <c r="AY334" s="56">
        <f>AZ334*25</f>
        <v>0</v>
      </c>
      <c r="AZ334" s="56"/>
      <c r="BA334" s="56" t="s">
        <v>91</v>
      </c>
      <c r="BB334" s="56"/>
      <c r="BC334" s="56">
        <f>BC335+BC342</f>
        <v>0</v>
      </c>
      <c r="BD334" s="56">
        <f>BE334*25</f>
        <v>25</v>
      </c>
      <c r="BE334" s="56">
        <v>1</v>
      </c>
      <c r="BF334" s="56" t="s">
        <v>91</v>
      </c>
      <c r="BG334" s="56"/>
      <c r="BH334" s="56">
        <f>BH335+BH342</f>
        <v>18467500</v>
      </c>
      <c r="BI334" s="56">
        <f>BJ334*25</f>
        <v>0</v>
      </c>
      <c r="BJ334" s="56"/>
      <c r="BK334" s="56" t="s">
        <v>91</v>
      </c>
      <c r="BL334" s="56"/>
      <c r="BM334" s="56">
        <f>BM335+BM342</f>
        <v>0</v>
      </c>
      <c r="BN334" s="51"/>
      <c r="BO334" s="66"/>
      <c r="BP334" s="66"/>
      <c r="BQ334" s="50">
        <f>+F334+K334+P334+U334+Z334+AE334+AJ334+AO334+AT334+AY334+BD334+BI334</f>
        <v>100</v>
      </c>
      <c r="BR334" s="50">
        <f>+G334+L334+Q334+V334+AA334+AF334+AK334+AP334+AU334+AZ334+BE334+BJ334</f>
        <v>4</v>
      </c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</row>
    <row r="335" spans="1:84" s="48" customFormat="1" ht="15" customHeight="1" x14ac:dyDescent="0.3">
      <c r="A335" s="58"/>
      <c r="B335" s="58"/>
      <c r="C335" s="58"/>
      <c r="D335" s="58"/>
      <c r="E335" s="57" t="s">
        <v>19</v>
      </c>
      <c r="F335" s="57"/>
      <c r="G335" s="57">
        <v>0</v>
      </c>
      <c r="H335" s="57" t="s">
        <v>82</v>
      </c>
      <c r="I335" s="57">
        <v>0</v>
      </c>
      <c r="J335" s="57">
        <f>SUM(J336:J341)</f>
        <v>0</v>
      </c>
      <c r="K335" s="57"/>
      <c r="L335" s="57">
        <v>0</v>
      </c>
      <c r="M335" s="57" t="s">
        <v>82</v>
      </c>
      <c r="N335" s="57">
        <v>0</v>
      </c>
      <c r="O335" s="57">
        <f>SUM(O336:O341)</f>
        <v>13367500</v>
      </c>
      <c r="P335" s="57"/>
      <c r="Q335" s="57">
        <v>0</v>
      </c>
      <c r="R335" s="57" t="s">
        <v>82</v>
      </c>
      <c r="S335" s="57">
        <v>0</v>
      </c>
      <c r="T335" s="57">
        <f>SUM(T336:T341)</f>
        <v>0</v>
      </c>
      <c r="U335" s="57"/>
      <c r="V335" s="57">
        <v>0</v>
      </c>
      <c r="W335" s="57" t="s">
        <v>82</v>
      </c>
      <c r="X335" s="57">
        <v>0</v>
      </c>
      <c r="Y335" s="57">
        <f>SUM(Y336:Y341)</f>
        <v>0</v>
      </c>
      <c r="Z335" s="57"/>
      <c r="AA335" s="57">
        <v>0</v>
      </c>
      <c r="AB335" s="57" t="s">
        <v>82</v>
      </c>
      <c r="AC335" s="57">
        <v>0</v>
      </c>
      <c r="AD335" s="57">
        <f>SUM(AD336:AD341)</f>
        <v>13367500</v>
      </c>
      <c r="AE335" s="57"/>
      <c r="AF335" s="57">
        <v>0</v>
      </c>
      <c r="AG335" s="57" t="s">
        <v>82</v>
      </c>
      <c r="AH335" s="57">
        <v>0</v>
      </c>
      <c r="AI335" s="57">
        <f>SUM(AI336:AI341)</f>
        <v>0</v>
      </c>
      <c r="AJ335" s="57"/>
      <c r="AK335" s="57">
        <v>0</v>
      </c>
      <c r="AL335" s="57" t="s">
        <v>82</v>
      </c>
      <c r="AM335" s="57">
        <v>0</v>
      </c>
      <c r="AN335" s="57">
        <f>SUM(AN336:AN341)</f>
        <v>0</v>
      </c>
      <c r="AO335" s="57"/>
      <c r="AP335" s="57">
        <v>0</v>
      </c>
      <c r="AQ335" s="57" t="s">
        <v>82</v>
      </c>
      <c r="AR335" s="57">
        <v>0</v>
      </c>
      <c r="AS335" s="57">
        <f>SUM(AS336:AS341)</f>
        <v>13367500</v>
      </c>
      <c r="AT335" s="57"/>
      <c r="AU335" s="57">
        <v>0</v>
      </c>
      <c r="AV335" s="57" t="s">
        <v>82</v>
      </c>
      <c r="AW335" s="57">
        <v>0</v>
      </c>
      <c r="AX335" s="57">
        <f>SUM(AX336:AX341)</f>
        <v>0</v>
      </c>
      <c r="AY335" s="57"/>
      <c r="AZ335" s="57">
        <v>0</v>
      </c>
      <c r="BA335" s="57" t="s">
        <v>82</v>
      </c>
      <c r="BB335" s="57">
        <v>0</v>
      </c>
      <c r="BC335" s="57">
        <f>SUM(BC336:BC341)</f>
        <v>0</v>
      </c>
      <c r="BD335" s="57"/>
      <c r="BE335" s="57">
        <v>0</v>
      </c>
      <c r="BF335" s="57" t="s">
        <v>82</v>
      </c>
      <c r="BG335" s="57">
        <v>0</v>
      </c>
      <c r="BH335" s="57">
        <f>SUM(BH336:BH341)</f>
        <v>13367500</v>
      </c>
      <c r="BI335" s="57"/>
      <c r="BJ335" s="57">
        <v>0</v>
      </c>
      <c r="BK335" s="57" t="s">
        <v>82</v>
      </c>
      <c r="BL335" s="57">
        <v>0</v>
      </c>
      <c r="BM335" s="57">
        <f>SUM(BM336:BM341)</f>
        <v>0</v>
      </c>
      <c r="BN335" s="51"/>
      <c r="BO335" s="67"/>
      <c r="BP335" s="67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</row>
    <row r="336" spans="1:84" s="48" customFormat="1" ht="15" customHeight="1" x14ac:dyDescent="0.3">
      <c r="A336" s="58"/>
      <c r="B336" s="58"/>
      <c r="C336" s="58"/>
      <c r="D336" s="58"/>
      <c r="E336" s="57" t="s">
        <v>20</v>
      </c>
      <c r="F336" s="57"/>
      <c r="G336" s="57">
        <f>40*G334</f>
        <v>0</v>
      </c>
      <c r="H336" s="57" t="s">
        <v>93</v>
      </c>
      <c r="I336" s="57">
        <v>150000</v>
      </c>
      <c r="J336" s="57">
        <f t="shared" ref="J336:J341" si="288">G336*I336</f>
        <v>0</v>
      </c>
      <c r="K336" s="57"/>
      <c r="L336" s="57">
        <f>40*L334</f>
        <v>40</v>
      </c>
      <c r="M336" s="57" t="s">
        <v>93</v>
      </c>
      <c r="N336" s="57">
        <v>150000</v>
      </c>
      <c r="O336" s="57">
        <f t="shared" ref="O336:O341" si="289">L336*N336</f>
        <v>6000000</v>
      </c>
      <c r="P336" s="57"/>
      <c r="Q336" s="57">
        <f>40*Q334</f>
        <v>0</v>
      </c>
      <c r="R336" s="57" t="s">
        <v>93</v>
      </c>
      <c r="S336" s="57">
        <v>150000</v>
      </c>
      <c r="T336" s="57">
        <f t="shared" ref="T336:T341" si="290">Q336*S336</f>
        <v>0</v>
      </c>
      <c r="U336" s="57"/>
      <c r="V336" s="57">
        <f>40*V334</f>
        <v>0</v>
      </c>
      <c r="W336" s="57" t="s">
        <v>93</v>
      </c>
      <c r="X336" s="57">
        <v>150000</v>
      </c>
      <c r="Y336" s="57">
        <f t="shared" ref="Y336:Y341" si="291">V336*X336</f>
        <v>0</v>
      </c>
      <c r="Z336" s="57"/>
      <c r="AA336" s="57">
        <f>40*AA334</f>
        <v>40</v>
      </c>
      <c r="AB336" s="57" t="s">
        <v>93</v>
      </c>
      <c r="AC336" s="57">
        <v>150000</v>
      </c>
      <c r="AD336" s="57">
        <f t="shared" ref="AD336:AD341" si="292">AA336*AC336</f>
        <v>6000000</v>
      </c>
      <c r="AE336" s="57"/>
      <c r="AF336" s="57">
        <f>40*AF334</f>
        <v>0</v>
      </c>
      <c r="AG336" s="57" t="s">
        <v>93</v>
      </c>
      <c r="AH336" s="57">
        <v>150000</v>
      </c>
      <c r="AI336" s="57">
        <f t="shared" ref="AI336:AI341" si="293">AF336*AH336</f>
        <v>0</v>
      </c>
      <c r="AJ336" s="57"/>
      <c r="AK336" s="57">
        <f>40*AK334</f>
        <v>0</v>
      </c>
      <c r="AL336" s="57" t="s">
        <v>93</v>
      </c>
      <c r="AM336" s="57">
        <v>150000</v>
      </c>
      <c r="AN336" s="57">
        <f t="shared" ref="AN336:AN341" si="294">AK336*AM336</f>
        <v>0</v>
      </c>
      <c r="AO336" s="57"/>
      <c r="AP336" s="57">
        <f>40*AP334</f>
        <v>40</v>
      </c>
      <c r="AQ336" s="57" t="s">
        <v>93</v>
      </c>
      <c r="AR336" s="57">
        <v>150000</v>
      </c>
      <c r="AS336" s="57">
        <f t="shared" ref="AS336:AS341" si="295">AP336*AR336</f>
        <v>6000000</v>
      </c>
      <c r="AT336" s="57"/>
      <c r="AU336" s="57">
        <f>40*AU334</f>
        <v>0</v>
      </c>
      <c r="AV336" s="57" t="s">
        <v>93</v>
      </c>
      <c r="AW336" s="57">
        <v>150000</v>
      </c>
      <c r="AX336" s="57">
        <f t="shared" ref="AX336:AX341" si="296">AU336*AW336</f>
        <v>0</v>
      </c>
      <c r="AY336" s="57"/>
      <c r="AZ336" s="57">
        <f>40*AZ334</f>
        <v>0</v>
      </c>
      <c r="BA336" s="57" t="s">
        <v>93</v>
      </c>
      <c r="BB336" s="57">
        <v>150000</v>
      </c>
      <c r="BC336" s="57">
        <f t="shared" ref="BC336:BC341" si="297">AZ336*BB336</f>
        <v>0</v>
      </c>
      <c r="BD336" s="57"/>
      <c r="BE336" s="57">
        <f>40*BE334</f>
        <v>40</v>
      </c>
      <c r="BF336" s="57" t="s">
        <v>93</v>
      </c>
      <c r="BG336" s="57">
        <v>150000</v>
      </c>
      <c r="BH336" s="57">
        <f t="shared" ref="BH336:BH341" si="298">BE336*BG336</f>
        <v>6000000</v>
      </c>
      <c r="BI336" s="57"/>
      <c r="BJ336" s="57">
        <f>40*BJ334</f>
        <v>0</v>
      </c>
      <c r="BK336" s="57" t="s">
        <v>93</v>
      </c>
      <c r="BL336" s="57">
        <v>150000</v>
      </c>
      <c r="BM336" s="57">
        <f t="shared" ref="BM336:BM341" si="299">BJ336*BL336</f>
        <v>0</v>
      </c>
      <c r="BN336" s="51"/>
      <c r="BO336" s="67"/>
      <c r="BP336" s="67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</row>
    <row r="337" spans="1:84" s="48" customFormat="1" ht="15" customHeight="1" x14ac:dyDescent="0.3">
      <c r="A337" s="58"/>
      <c r="B337" s="58"/>
      <c r="C337" s="58"/>
      <c r="D337" s="58"/>
      <c r="E337" s="57" t="s">
        <v>21</v>
      </c>
      <c r="F337" s="57"/>
      <c r="G337" s="57">
        <f>20*2*G334</f>
        <v>0</v>
      </c>
      <c r="H337" s="57" t="s">
        <v>93</v>
      </c>
      <c r="I337" s="57">
        <v>150000</v>
      </c>
      <c r="J337" s="57">
        <f t="shared" si="288"/>
        <v>0</v>
      </c>
      <c r="K337" s="57"/>
      <c r="L337" s="57">
        <f>20*2*L334</f>
        <v>40</v>
      </c>
      <c r="M337" s="57" t="s">
        <v>93</v>
      </c>
      <c r="N337" s="57">
        <v>150000</v>
      </c>
      <c r="O337" s="57">
        <f t="shared" si="289"/>
        <v>6000000</v>
      </c>
      <c r="P337" s="57"/>
      <c r="Q337" s="57">
        <f>20*2*Q334</f>
        <v>0</v>
      </c>
      <c r="R337" s="57" t="s">
        <v>93</v>
      </c>
      <c r="S337" s="57">
        <v>150000</v>
      </c>
      <c r="T337" s="57">
        <f t="shared" si="290"/>
        <v>0</v>
      </c>
      <c r="U337" s="57"/>
      <c r="V337" s="57">
        <f>20*2*V334</f>
        <v>0</v>
      </c>
      <c r="W337" s="57" t="s">
        <v>93</v>
      </c>
      <c r="X337" s="57">
        <v>150000</v>
      </c>
      <c r="Y337" s="57">
        <f t="shared" si="291"/>
        <v>0</v>
      </c>
      <c r="Z337" s="57"/>
      <c r="AA337" s="57">
        <f>20*2*AA334</f>
        <v>40</v>
      </c>
      <c r="AB337" s="57" t="s">
        <v>93</v>
      </c>
      <c r="AC337" s="57">
        <v>150000</v>
      </c>
      <c r="AD337" s="57">
        <f t="shared" si="292"/>
        <v>6000000</v>
      </c>
      <c r="AE337" s="57"/>
      <c r="AF337" s="57">
        <f>20*2*AF334</f>
        <v>0</v>
      </c>
      <c r="AG337" s="57" t="s">
        <v>93</v>
      </c>
      <c r="AH337" s="57">
        <v>150000</v>
      </c>
      <c r="AI337" s="57">
        <f t="shared" si="293"/>
        <v>0</v>
      </c>
      <c r="AJ337" s="57"/>
      <c r="AK337" s="57">
        <f>20*2*AK334</f>
        <v>0</v>
      </c>
      <c r="AL337" s="57" t="s">
        <v>93</v>
      </c>
      <c r="AM337" s="57">
        <v>150000</v>
      </c>
      <c r="AN337" s="57">
        <f t="shared" si="294"/>
        <v>0</v>
      </c>
      <c r="AO337" s="57"/>
      <c r="AP337" s="57">
        <f>20*2*AP334</f>
        <v>40</v>
      </c>
      <c r="AQ337" s="57" t="s">
        <v>93</v>
      </c>
      <c r="AR337" s="57">
        <v>150000</v>
      </c>
      <c r="AS337" s="57">
        <f t="shared" si="295"/>
        <v>6000000</v>
      </c>
      <c r="AT337" s="57"/>
      <c r="AU337" s="57">
        <f>20*2*AU334</f>
        <v>0</v>
      </c>
      <c r="AV337" s="57" t="s">
        <v>93</v>
      </c>
      <c r="AW337" s="57">
        <v>150000</v>
      </c>
      <c r="AX337" s="57">
        <f t="shared" si="296"/>
        <v>0</v>
      </c>
      <c r="AY337" s="57"/>
      <c r="AZ337" s="57">
        <f>20*2*AZ334</f>
        <v>0</v>
      </c>
      <c r="BA337" s="57" t="s">
        <v>93</v>
      </c>
      <c r="BB337" s="57">
        <v>150000</v>
      </c>
      <c r="BC337" s="57">
        <f t="shared" si="297"/>
        <v>0</v>
      </c>
      <c r="BD337" s="57"/>
      <c r="BE337" s="57">
        <f>20*2*BE334</f>
        <v>40</v>
      </c>
      <c r="BF337" s="57" t="s">
        <v>93</v>
      </c>
      <c r="BG337" s="57">
        <v>150000</v>
      </c>
      <c r="BH337" s="57">
        <f t="shared" si="298"/>
        <v>6000000</v>
      </c>
      <c r="BI337" s="57"/>
      <c r="BJ337" s="57">
        <f>20*2*BJ334</f>
        <v>0</v>
      </c>
      <c r="BK337" s="57" t="s">
        <v>93</v>
      </c>
      <c r="BL337" s="57">
        <v>150000</v>
      </c>
      <c r="BM337" s="57">
        <f t="shared" si="299"/>
        <v>0</v>
      </c>
      <c r="BN337" s="51"/>
      <c r="BO337" s="67"/>
      <c r="BP337" s="67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</row>
    <row r="338" spans="1:84" s="48" customFormat="1" ht="15" customHeight="1" x14ac:dyDescent="0.3">
      <c r="A338" s="58"/>
      <c r="B338" s="58"/>
      <c r="C338" s="58"/>
      <c r="D338" s="58"/>
      <c r="E338" s="57" t="s">
        <v>22</v>
      </c>
      <c r="F338" s="57"/>
      <c r="G338" s="57">
        <f>G334</f>
        <v>0</v>
      </c>
      <c r="H338" s="57" t="s">
        <v>94</v>
      </c>
      <c r="I338" s="57">
        <v>0</v>
      </c>
      <c r="J338" s="57">
        <f t="shared" si="288"/>
        <v>0</v>
      </c>
      <c r="K338" s="57"/>
      <c r="L338" s="57">
        <f>L334</f>
        <v>1</v>
      </c>
      <c r="M338" s="57" t="s">
        <v>94</v>
      </c>
      <c r="N338" s="57">
        <v>0</v>
      </c>
      <c r="O338" s="57">
        <f t="shared" si="289"/>
        <v>0</v>
      </c>
      <c r="P338" s="57"/>
      <c r="Q338" s="57">
        <f>Q334</f>
        <v>0</v>
      </c>
      <c r="R338" s="57" t="s">
        <v>94</v>
      </c>
      <c r="S338" s="57">
        <v>0</v>
      </c>
      <c r="T338" s="57">
        <f t="shared" si="290"/>
        <v>0</v>
      </c>
      <c r="U338" s="57"/>
      <c r="V338" s="57">
        <f>V334</f>
        <v>0</v>
      </c>
      <c r="W338" s="57" t="s">
        <v>94</v>
      </c>
      <c r="X338" s="57">
        <v>0</v>
      </c>
      <c r="Y338" s="57">
        <f t="shared" si="291"/>
        <v>0</v>
      </c>
      <c r="Z338" s="57"/>
      <c r="AA338" s="57">
        <f>AA334</f>
        <v>1</v>
      </c>
      <c r="AB338" s="57" t="s">
        <v>94</v>
      </c>
      <c r="AC338" s="57">
        <v>0</v>
      </c>
      <c r="AD338" s="57">
        <f t="shared" si="292"/>
        <v>0</v>
      </c>
      <c r="AE338" s="57"/>
      <c r="AF338" s="57">
        <f>AF334</f>
        <v>0</v>
      </c>
      <c r="AG338" s="57" t="s">
        <v>94</v>
      </c>
      <c r="AH338" s="57">
        <v>0</v>
      </c>
      <c r="AI338" s="57">
        <f t="shared" si="293"/>
        <v>0</v>
      </c>
      <c r="AJ338" s="57"/>
      <c r="AK338" s="57">
        <f>AK334</f>
        <v>0</v>
      </c>
      <c r="AL338" s="57" t="s">
        <v>94</v>
      </c>
      <c r="AM338" s="57">
        <v>0</v>
      </c>
      <c r="AN338" s="57">
        <f t="shared" si="294"/>
        <v>0</v>
      </c>
      <c r="AO338" s="57"/>
      <c r="AP338" s="57">
        <f>AP334</f>
        <v>1</v>
      </c>
      <c r="AQ338" s="57" t="s">
        <v>94</v>
      </c>
      <c r="AR338" s="57">
        <v>0</v>
      </c>
      <c r="AS338" s="57">
        <f t="shared" si="295"/>
        <v>0</v>
      </c>
      <c r="AT338" s="57"/>
      <c r="AU338" s="57">
        <f>AU334</f>
        <v>0</v>
      </c>
      <c r="AV338" s="57" t="s">
        <v>94</v>
      </c>
      <c r="AW338" s="57">
        <v>0</v>
      </c>
      <c r="AX338" s="57">
        <f t="shared" si="296"/>
        <v>0</v>
      </c>
      <c r="AY338" s="57"/>
      <c r="AZ338" s="57">
        <f>AZ334</f>
        <v>0</v>
      </c>
      <c r="BA338" s="57" t="s">
        <v>94</v>
      </c>
      <c r="BB338" s="57">
        <v>0</v>
      </c>
      <c r="BC338" s="57">
        <f t="shared" si="297"/>
        <v>0</v>
      </c>
      <c r="BD338" s="57"/>
      <c r="BE338" s="57">
        <f>BE334</f>
        <v>1</v>
      </c>
      <c r="BF338" s="57" t="s">
        <v>94</v>
      </c>
      <c r="BG338" s="57">
        <v>0</v>
      </c>
      <c r="BH338" s="57">
        <f t="shared" si="298"/>
        <v>0</v>
      </c>
      <c r="BI338" s="57"/>
      <c r="BJ338" s="57">
        <f>BJ334</f>
        <v>0</v>
      </c>
      <c r="BK338" s="57" t="s">
        <v>94</v>
      </c>
      <c r="BL338" s="57">
        <v>0</v>
      </c>
      <c r="BM338" s="57">
        <f t="shared" si="299"/>
        <v>0</v>
      </c>
      <c r="BN338" s="51"/>
      <c r="BO338" s="67"/>
      <c r="BP338" s="67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</row>
    <row r="339" spans="1:84" s="48" customFormat="1" ht="15" customHeight="1" x14ac:dyDescent="0.3">
      <c r="A339" s="58"/>
      <c r="B339" s="58"/>
      <c r="C339" s="58"/>
      <c r="D339" s="58"/>
      <c r="E339" s="57" t="s">
        <v>23</v>
      </c>
      <c r="F339" s="57"/>
      <c r="G339" s="57">
        <f>2*G334</f>
        <v>0</v>
      </c>
      <c r="H339" s="57" t="s">
        <v>95</v>
      </c>
      <c r="I339" s="57">
        <v>190000</v>
      </c>
      <c r="J339" s="57">
        <f t="shared" si="288"/>
        <v>0</v>
      </c>
      <c r="K339" s="57"/>
      <c r="L339" s="57">
        <f>2*L334</f>
        <v>2</v>
      </c>
      <c r="M339" s="57" t="s">
        <v>95</v>
      </c>
      <c r="N339" s="57">
        <v>190000</v>
      </c>
      <c r="O339" s="57">
        <f t="shared" si="289"/>
        <v>380000</v>
      </c>
      <c r="P339" s="57"/>
      <c r="Q339" s="57">
        <f>2*Q334</f>
        <v>0</v>
      </c>
      <c r="R339" s="57" t="s">
        <v>95</v>
      </c>
      <c r="S339" s="57">
        <v>190000</v>
      </c>
      <c r="T339" s="57">
        <f t="shared" si="290"/>
        <v>0</v>
      </c>
      <c r="U339" s="57"/>
      <c r="V339" s="57">
        <f>2*V334</f>
        <v>0</v>
      </c>
      <c r="W339" s="57" t="s">
        <v>95</v>
      </c>
      <c r="X339" s="57">
        <v>190000</v>
      </c>
      <c r="Y339" s="57">
        <f t="shared" si="291"/>
        <v>0</v>
      </c>
      <c r="Z339" s="57"/>
      <c r="AA339" s="57">
        <f>2*AA334</f>
        <v>2</v>
      </c>
      <c r="AB339" s="57" t="s">
        <v>95</v>
      </c>
      <c r="AC339" s="57">
        <v>190000</v>
      </c>
      <c r="AD339" s="57">
        <f t="shared" si="292"/>
        <v>380000</v>
      </c>
      <c r="AE339" s="57"/>
      <c r="AF339" s="57">
        <f>2*AF334</f>
        <v>0</v>
      </c>
      <c r="AG339" s="57" t="s">
        <v>95</v>
      </c>
      <c r="AH339" s="57">
        <v>190000</v>
      </c>
      <c r="AI339" s="57">
        <f t="shared" si="293"/>
        <v>0</v>
      </c>
      <c r="AJ339" s="57"/>
      <c r="AK339" s="57">
        <f>2*AK334</f>
        <v>0</v>
      </c>
      <c r="AL339" s="57" t="s">
        <v>95</v>
      </c>
      <c r="AM339" s="57">
        <v>190000</v>
      </c>
      <c r="AN339" s="57">
        <f t="shared" si="294"/>
        <v>0</v>
      </c>
      <c r="AO339" s="57"/>
      <c r="AP339" s="57">
        <f>2*AP334</f>
        <v>2</v>
      </c>
      <c r="AQ339" s="57" t="s">
        <v>95</v>
      </c>
      <c r="AR339" s="57">
        <v>190000</v>
      </c>
      <c r="AS339" s="57">
        <f t="shared" si="295"/>
        <v>380000</v>
      </c>
      <c r="AT339" s="57"/>
      <c r="AU339" s="57">
        <f>2*AU334</f>
        <v>0</v>
      </c>
      <c r="AV339" s="57" t="s">
        <v>95</v>
      </c>
      <c r="AW339" s="57">
        <v>190000</v>
      </c>
      <c r="AX339" s="57">
        <f t="shared" si="296"/>
        <v>0</v>
      </c>
      <c r="AY339" s="57"/>
      <c r="AZ339" s="57">
        <f>2*AZ334</f>
        <v>0</v>
      </c>
      <c r="BA339" s="57" t="s">
        <v>95</v>
      </c>
      <c r="BB339" s="57">
        <v>190000</v>
      </c>
      <c r="BC339" s="57">
        <f t="shared" si="297"/>
        <v>0</v>
      </c>
      <c r="BD339" s="57"/>
      <c r="BE339" s="57">
        <f>2*BE334</f>
        <v>2</v>
      </c>
      <c r="BF339" s="57" t="s">
        <v>95</v>
      </c>
      <c r="BG339" s="57">
        <v>190000</v>
      </c>
      <c r="BH339" s="57">
        <f t="shared" si="298"/>
        <v>380000</v>
      </c>
      <c r="BI339" s="57"/>
      <c r="BJ339" s="57">
        <f>2*BJ334</f>
        <v>0</v>
      </c>
      <c r="BK339" s="57" t="s">
        <v>95</v>
      </c>
      <c r="BL339" s="57">
        <v>190000</v>
      </c>
      <c r="BM339" s="57">
        <f t="shared" si="299"/>
        <v>0</v>
      </c>
      <c r="BN339" s="51"/>
      <c r="BO339" s="67"/>
      <c r="BP339" s="67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</row>
    <row r="340" spans="1:84" s="48" customFormat="1" ht="15" customHeight="1" x14ac:dyDescent="0.3">
      <c r="A340" s="58"/>
      <c r="B340" s="58"/>
      <c r="C340" s="58"/>
      <c r="D340" s="58"/>
      <c r="E340" s="57" t="s">
        <v>24</v>
      </c>
      <c r="F340" s="57"/>
      <c r="G340" s="57">
        <f>2*2*G334</f>
        <v>0</v>
      </c>
      <c r="H340" s="57" t="s">
        <v>96</v>
      </c>
      <c r="I340" s="57">
        <v>200000</v>
      </c>
      <c r="J340" s="57">
        <f t="shared" si="288"/>
        <v>0</v>
      </c>
      <c r="K340" s="57"/>
      <c r="L340" s="57">
        <f>2*2*L334</f>
        <v>4</v>
      </c>
      <c r="M340" s="57" t="s">
        <v>96</v>
      </c>
      <c r="N340" s="57">
        <v>200000</v>
      </c>
      <c r="O340" s="57">
        <f t="shared" si="289"/>
        <v>800000</v>
      </c>
      <c r="P340" s="57"/>
      <c r="Q340" s="57">
        <f>2*2*Q334</f>
        <v>0</v>
      </c>
      <c r="R340" s="57" t="s">
        <v>96</v>
      </c>
      <c r="S340" s="57">
        <v>200000</v>
      </c>
      <c r="T340" s="57">
        <f t="shared" si="290"/>
        <v>0</v>
      </c>
      <c r="U340" s="57"/>
      <c r="V340" s="57">
        <f>2*2*V334</f>
        <v>0</v>
      </c>
      <c r="W340" s="57" t="s">
        <v>96</v>
      </c>
      <c r="X340" s="57">
        <v>200000</v>
      </c>
      <c r="Y340" s="57">
        <f t="shared" si="291"/>
        <v>0</v>
      </c>
      <c r="Z340" s="57"/>
      <c r="AA340" s="57">
        <f>2*2*AA334</f>
        <v>4</v>
      </c>
      <c r="AB340" s="57" t="s">
        <v>96</v>
      </c>
      <c r="AC340" s="57">
        <v>200000</v>
      </c>
      <c r="AD340" s="57">
        <f t="shared" si="292"/>
        <v>800000</v>
      </c>
      <c r="AE340" s="57"/>
      <c r="AF340" s="57">
        <f>2*2*AF334</f>
        <v>0</v>
      </c>
      <c r="AG340" s="57" t="s">
        <v>96</v>
      </c>
      <c r="AH340" s="57">
        <v>200000</v>
      </c>
      <c r="AI340" s="57">
        <f t="shared" si="293"/>
        <v>0</v>
      </c>
      <c r="AJ340" s="57"/>
      <c r="AK340" s="57">
        <f>2*2*AK334</f>
        <v>0</v>
      </c>
      <c r="AL340" s="57" t="s">
        <v>96</v>
      </c>
      <c r="AM340" s="57">
        <v>200000</v>
      </c>
      <c r="AN340" s="57">
        <f t="shared" si="294"/>
        <v>0</v>
      </c>
      <c r="AO340" s="57"/>
      <c r="AP340" s="57">
        <f>2*2*AP334</f>
        <v>4</v>
      </c>
      <c r="AQ340" s="57" t="s">
        <v>96</v>
      </c>
      <c r="AR340" s="57">
        <v>200000</v>
      </c>
      <c r="AS340" s="57">
        <f t="shared" si="295"/>
        <v>800000</v>
      </c>
      <c r="AT340" s="57"/>
      <c r="AU340" s="57">
        <f>2*2*AU334</f>
        <v>0</v>
      </c>
      <c r="AV340" s="57" t="s">
        <v>96</v>
      </c>
      <c r="AW340" s="57">
        <v>200000</v>
      </c>
      <c r="AX340" s="57">
        <f t="shared" si="296"/>
        <v>0</v>
      </c>
      <c r="AY340" s="57"/>
      <c r="AZ340" s="57">
        <f>2*2*AZ334</f>
        <v>0</v>
      </c>
      <c r="BA340" s="57" t="s">
        <v>96</v>
      </c>
      <c r="BB340" s="57">
        <v>200000</v>
      </c>
      <c r="BC340" s="57">
        <f t="shared" si="297"/>
        <v>0</v>
      </c>
      <c r="BD340" s="57"/>
      <c r="BE340" s="57">
        <f>2*2*BE334</f>
        <v>4</v>
      </c>
      <c r="BF340" s="57" t="s">
        <v>96</v>
      </c>
      <c r="BG340" s="57">
        <v>200000</v>
      </c>
      <c r="BH340" s="57">
        <f t="shared" si="298"/>
        <v>800000</v>
      </c>
      <c r="BI340" s="57"/>
      <c r="BJ340" s="57">
        <f>2*2*BJ334</f>
        <v>0</v>
      </c>
      <c r="BK340" s="57" t="s">
        <v>96</v>
      </c>
      <c r="BL340" s="57">
        <v>200000</v>
      </c>
      <c r="BM340" s="57">
        <f t="shared" si="299"/>
        <v>0</v>
      </c>
      <c r="BN340" s="51"/>
      <c r="BO340" s="67"/>
      <c r="BP340" s="67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</row>
    <row r="341" spans="1:84" s="48" customFormat="1" ht="15" customHeight="1" x14ac:dyDescent="0.3">
      <c r="A341" s="58"/>
      <c r="B341" s="58"/>
      <c r="C341" s="58"/>
      <c r="D341" s="58"/>
      <c r="E341" s="57" t="s">
        <v>25</v>
      </c>
      <c r="F341" s="57"/>
      <c r="G341" s="57">
        <f>1*F334</f>
        <v>0</v>
      </c>
      <c r="H341" s="57" t="s">
        <v>95</v>
      </c>
      <c r="I341" s="57">
        <v>7500</v>
      </c>
      <c r="J341" s="57">
        <f t="shared" si="288"/>
        <v>0</v>
      </c>
      <c r="K341" s="57"/>
      <c r="L341" s="57">
        <f>1*K334</f>
        <v>25</v>
      </c>
      <c r="M341" s="57" t="s">
        <v>95</v>
      </c>
      <c r="N341" s="57">
        <v>7500</v>
      </c>
      <c r="O341" s="57">
        <f t="shared" si="289"/>
        <v>187500</v>
      </c>
      <c r="P341" s="57"/>
      <c r="Q341" s="57">
        <f>1*P334</f>
        <v>0</v>
      </c>
      <c r="R341" s="57" t="s">
        <v>95</v>
      </c>
      <c r="S341" s="57">
        <v>7500</v>
      </c>
      <c r="T341" s="57">
        <f t="shared" si="290"/>
        <v>0</v>
      </c>
      <c r="U341" s="57"/>
      <c r="V341" s="57">
        <f>1*U334</f>
        <v>0</v>
      </c>
      <c r="W341" s="57" t="s">
        <v>95</v>
      </c>
      <c r="X341" s="57">
        <v>7500</v>
      </c>
      <c r="Y341" s="57">
        <f t="shared" si="291"/>
        <v>0</v>
      </c>
      <c r="Z341" s="57"/>
      <c r="AA341" s="57">
        <f>1*Z334</f>
        <v>25</v>
      </c>
      <c r="AB341" s="57" t="s">
        <v>95</v>
      </c>
      <c r="AC341" s="57">
        <v>7500</v>
      </c>
      <c r="AD341" s="57">
        <f t="shared" si="292"/>
        <v>187500</v>
      </c>
      <c r="AE341" s="57"/>
      <c r="AF341" s="57">
        <f>1*AE334</f>
        <v>0</v>
      </c>
      <c r="AG341" s="57" t="s">
        <v>95</v>
      </c>
      <c r="AH341" s="57">
        <v>7500</v>
      </c>
      <c r="AI341" s="57">
        <f t="shared" si="293"/>
        <v>0</v>
      </c>
      <c r="AJ341" s="57"/>
      <c r="AK341" s="57">
        <f>1*AJ334</f>
        <v>0</v>
      </c>
      <c r="AL341" s="57" t="s">
        <v>95</v>
      </c>
      <c r="AM341" s="57">
        <v>7500</v>
      </c>
      <c r="AN341" s="57">
        <f t="shared" si="294"/>
        <v>0</v>
      </c>
      <c r="AO341" s="57"/>
      <c r="AP341" s="57">
        <f>1*AO334</f>
        <v>25</v>
      </c>
      <c r="AQ341" s="57" t="s">
        <v>95</v>
      </c>
      <c r="AR341" s="57">
        <v>7500</v>
      </c>
      <c r="AS341" s="57">
        <f t="shared" si="295"/>
        <v>187500</v>
      </c>
      <c r="AT341" s="57"/>
      <c r="AU341" s="57">
        <f>1*AT334</f>
        <v>0</v>
      </c>
      <c r="AV341" s="57" t="s">
        <v>95</v>
      </c>
      <c r="AW341" s="57">
        <v>7500</v>
      </c>
      <c r="AX341" s="57">
        <f t="shared" si="296"/>
        <v>0</v>
      </c>
      <c r="AY341" s="57"/>
      <c r="AZ341" s="57">
        <f>1*AY334</f>
        <v>0</v>
      </c>
      <c r="BA341" s="57" t="s">
        <v>95</v>
      </c>
      <c r="BB341" s="57">
        <v>7500</v>
      </c>
      <c r="BC341" s="57">
        <f t="shared" si="297"/>
        <v>0</v>
      </c>
      <c r="BD341" s="57"/>
      <c r="BE341" s="57">
        <f>1*BD334</f>
        <v>25</v>
      </c>
      <c r="BF341" s="57" t="s">
        <v>95</v>
      </c>
      <c r="BG341" s="57">
        <v>7500</v>
      </c>
      <c r="BH341" s="57">
        <f t="shared" si="298"/>
        <v>187500</v>
      </c>
      <c r="BI341" s="57"/>
      <c r="BJ341" s="57">
        <f>1*BI334</f>
        <v>0</v>
      </c>
      <c r="BK341" s="57" t="s">
        <v>95</v>
      </c>
      <c r="BL341" s="57">
        <v>7500</v>
      </c>
      <c r="BM341" s="57">
        <f t="shared" si="299"/>
        <v>0</v>
      </c>
      <c r="BN341" s="51"/>
      <c r="BO341" s="67"/>
      <c r="BP341" s="67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</row>
    <row r="342" spans="1:84" s="48" customFormat="1" ht="15" customHeight="1" x14ac:dyDescent="0.3">
      <c r="A342" s="58"/>
      <c r="B342" s="58"/>
      <c r="C342" s="58"/>
      <c r="D342" s="58"/>
      <c r="E342" s="57" t="s">
        <v>26</v>
      </c>
      <c r="F342" s="57"/>
      <c r="G342" s="57">
        <v>0</v>
      </c>
      <c r="H342" s="57" t="s">
        <v>82</v>
      </c>
      <c r="I342" s="57">
        <v>0</v>
      </c>
      <c r="J342" s="57">
        <f>SUM(J343:J346)</f>
        <v>0</v>
      </c>
      <c r="K342" s="57"/>
      <c r="L342" s="57">
        <v>0</v>
      </c>
      <c r="M342" s="57" t="s">
        <v>82</v>
      </c>
      <c r="N342" s="57">
        <v>0</v>
      </c>
      <c r="O342" s="57">
        <f>SUM(O343:O346)</f>
        <v>5100000</v>
      </c>
      <c r="P342" s="57"/>
      <c r="Q342" s="57">
        <v>0</v>
      </c>
      <c r="R342" s="57" t="s">
        <v>82</v>
      </c>
      <c r="S342" s="57">
        <v>0</v>
      </c>
      <c r="T342" s="57">
        <f>SUM(T343:T346)</f>
        <v>0</v>
      </c>
      <c r="U342" s="57"/>
      <c r="V342" s="57">
        <v>0</v>
      </c>
      <c r="W342" s="57" t="s">
        <v>82</v>
      </c>
      <c r="X342" s="57">
        <v>0</v>
      </c>
      <c r="Y342" s="57">
        <f>SUM(Y343:Y346)</f>
        <v>0</v>
      </c>
      <c r="Z342" s="57"/>
      <c r="AA342" s="57">
        <v>0</v>
      </c>
      <c r="AB342" s="57" t="s">
        <v>82</v>
      </c>
      <c r="AC342" s="57">
        <v>0</v>
      </c>
      <c r="AD342" s="57">
        <f>SUM(AD343:AD346)</f>
        <v>5100000</v>
      </c>
      <c r="AE342" s="57"/>
      <c r="AF342" s="57">
        <v>0</v>
      </c>
      <c r="AG342" s="57" t="s">
        <v>82</v>
      </c>
      <c r="AH342" s="57">
        <v>0</v>
      </c>
      <c r="AI342" s="57">
        <f>SUM(AI343:AI346)</f>
        <v>0</v>
      </c>
      <c r="AJ342" s="57"/>
      <c r="AK342" s="57">
        <v>0</v>
      </c>
      <c r="AL342" s="57" t="s">
        <v>82</v>
      </c>
      <c r="AM342" s="57">
        <v>0</v>
      </c>
      <c r="AN342" s="57">
        <f>SUM(AN343:AN346)</f>
        <v>0</v>
      </c>
      <c r="AO342" s="57"/>
      <c r="AP342" s="57">
        <v>0</v>
      </c>
      <c r="AQ342" s="57" t="s">
        <v>82</v>
      </c>
      <c r="AR342" s="57">
        <v>0</v>
      </c>
      <c r="AS342" s="57">
        <f>SUM(AS343:AS346)</f>
        <v>5100000</v>
      </c>
      <c r="AT342" s="57"/>
      <c r="AU342" s="57">
        <v>0</v>
      </c>
      <c r="AV342" s="57" t="s">
        <v>82</v>
      </c>
      <c r="AW342" s="57">
        <v>0</v>
      </c>
      <c r="AX342" s="57">
        <f>SUM(AX343:AX346)</f>
        <v>0</v>
      </c>
      <c r="AY342" s="57"/>
      <c r="AZ342" s="57">
        <v>0</v>
      </c>
      <c r="BA342" s="57" t="s">
        <v>82</v>
      </c>
      <c r="BB342" s="57">
        <v>0</v>
      </c>
      <c r="BC342" s="57">
        <f>SUM(BC343:BC346)</f>
        <v>0</v>
      </c>
      <c r="BD342" s="57"/>
      <c r="BE342" s="57">
        <v>0</v>
      </c>
      <c r="BF342" s="57" t="s">
        <v>82</v>
      </c>
      <c r="BG342" s="57">
        <v>0</v>
      </c>
      <c r="BH342" s="57">
        <f>SUM(BH343:BH346)</f>
        <v>5100000</v>
      </c>
      <c r="BI342" s="57"/>
      <c r="BJ342" s="57">
        <v>0</v>
      </c>
      <c r="BK342" s="57" t="s">
        <v>82</v>
      </c>
      <c r="BL342" s="57">
        <v>0</v>
      </c>
      <c r="BM342" s="57">
        <f>SUM(BM343:BM346)</f>
        <v>0</v>
      </c>
      <c r="BN342" s="51"/>
      <c r="BO342" s="67"/>
      <c r="BP342" s="67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</row>
    <row r="343" spans="1:84" s="48" customFormat="1" ht="15" customHeight="1" x14ac:dyDescent="0.3">
      <c r="A343" s="58"/>
      <c r="B343" s="58"/>
      <c r="C343" s="58"/>
      <c r="D343" s="58"/>
      <c r="E343" s="57" t="s">
        <v>28</v>
      </c>
      <c r="F343" s="57"/>
      <c r="G343" s="57">
        <f>F334</f>
        <v>0</v>
      </c>
      <c r="H343" s="57" t="s">
        <v>95</v>
      </c>
      <c r="I343" s="57">
        <f>20000+80000</f>
        <v>100000</v>
      </c>
      <c r="J343" s="57">
        <f>G343*I343</f>
        <v>0</v>
      </c>
      <c r="K343" s="57"/>
      <c r="L343" s="57">
        <f>K334</f>
        <v>25</v>
      </c>
      <c r="M343" s="57" t="s">
        <v>95</v>
      </c>
      <c r="N343" s="57">
        <f>20000+80000</f>
        <v>100000</v>
      </c>
      <c r="O343" s="57">
        <f>L343*N343</f>
        <v>2500000</v>
      </c>
      <c r="P343" s="57"/>
      <c r="Q343" s="57">
        <f>P334</f>
        <v>0</v>
      </c>
      <c r="R343" s="57" t="s">
        <v>95</v>
      </c>
      <c r="S343" s="57">
        <f>20000+80000</f>
        <v>100000</v>
      </c>
      <c r="T343" s="57">
        <f>Q343*S343</f>
        <v>0</v>
      </c>
      <c r="U343" s="57"/>
      <c r="V343" s="57">
        <f>U334</f>
        <v>0</v>
      </c>
      <c r="W343" s="57" t="s">
        <v>95</v>
      </c>
      <c r="X343" s="57">
        <f>20000+80000</f>
        <v>100000</v>
      </c>
      <c r="Y343" s="57">
        <f>V343*X343</f>
        <v>0</v>
      </c>
      <c r="Z343" s="57"/>
      <c r="AA343" s="57">
        <f>Z334</f>
        <v>25</v>
      </c>
      <c r="AB343" s="57" t="s">
        <v>95</v>
      </c>
      <c r="AC343" s="57">
        <f>20000+80000</f>
        <v>100000</v>
      </c>
      <c r="AD343" s="57">
        <f>AA343*AC343</f>
        <v>2500000</v>
      </c>
      <c r="AE343" s="57"/>
      <c r="AF343" s="57">
        <f>AE334</f>
        <v>0</v>
      </c>
      <c r="AG343" s="57" t="s">
        <v>95</v>
      </c>
      <c r="AH343" s="57">
        <f>20000+80000</f>
        <v>100000</v>
      </c>
      <c r="AI343" s="57">
        <f>AF343*AH343</f>
        <v>0</v>
      </c>
      <c r="AJ343" s="57"/>
      <c r="AK343" s="57">
        <f>AJ334</f>
        <v>0</v>
      </c>
      <c r="AL343" s="57" t="s">
        <v>95</v>
      </c>
      <c r="AM343" s="57">
        <f>20000+80000</f>
        <v>100000</v>
      </c>
      <c r="AN343" s="57">
        <f>AK343*AM343</f>
        <v>0</v>
      </c>
      <c r="AO343" s="57"/>
      <c r="AP343" s="57">
        <f>AO334</f>
        <v>25</v>
      </c>
      <c r="AQ343" s="57" t="s">
        <v>95</v>
      </c>
      <c r="AR343" s="57">
        <f>20000+80000</f>
        <v>100000</v>
      </c>
      <c r="AS343" s="57">
        <f>AP343*AR343</f>
        <v>2500000</v>
      </c>
      <c r="AT343" s="57"/>
      <c r="AU343" s="57">
        <f>AT334</f>
        <v>0</v>
      </c>
      <c r="AV343" s="57" t="s">
        <v>95</v>
      </c>
      <c r="AW343" s="57">
        <f>20000+80000</f>
        <v>100000</v>
      </c>
      <c r="AX343" s="57">
        <f>AU343*AW343</f>
        <v>0</v>
      </c>
      <c r="AY343" s="57"/>
      <c r="AZ343" s="57">
        <f>AY334</f>
        <v>0</v>
      </c>
      <c r="BA343" s="57" t="s">
        <v>95</v>
      </c>
      <c r="BB343" s="57">
        <f>20000+80000</f>
        <v>100000</v>
      </c>
      <c r="BC343" s="57">
        <f>AZ343*BB343</f>
        <v>0</v>
      </c>
      <c r="BD343" s="57"/>
      <c r="BE343" s="57">
        <f>BD334</f>
        <v>25</v>
      </c>
      <c r="BF343" s="57" t="s">
        <v>95</v>
      </c>
      <c r="BG343" s="57">
        <f>20000+80000</f>
        <v>100000</v>
      </c>
      <c r="BH343" s="57">
        <f>BE343*BG343</f>
        <v>2500000</v>
      </c>
      <c r="BI343" s="57"/>
      <c r="BJ343" s="57">
        <f>BI334</f>
        <v>0</v>
      </c>
      <c r="BK343" s="57" t="s">
        <v>95</v>
      </c>
      <c r="BL343" s="57">
        <f>20000+80000</f>
        <v>100000</v>
      </c>
      <c r="BM343" s="57">
        <f>BJ343*BL343</f>
        <v>0</v>
      </c>
      <c r="BN343" s="51"/>
      <c r="BO343" s="67"/>
      <c r="BP343" s="67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</row>
    <row r="344" spans="1:84" s="48" customFormat="1" ht="15" customHeight="1" x14ac:dyDescent="0.3">
      <c r="A344" s="58"/>
      <c r="B344" s="58"/>
      <c r="C344" s="58"/>
      <c r="D344" s="58"/>
      <c r="E344" s="57" t="s">
        <v>29</v>
      </c>
      <c r="F344" s="57"/>
      <c r="G344" s="57">
        <f>F334</f>
        <v>0</v>
      </c>
      <c r="H344" s="57" t="s">
        <v>98</v>
      </c>
      <c r="I344" s="57">
        <v>50000</v>
      </c>
      <c r="J344" s="57">
        <f>G344*I344</f>
        <v>0</v>
      </c>
      <c r="K344" s="57"/>
      <c r="L344" s="57">
        <f>K334</f>
        <v>25</v>
      </c>
      <c r="M344" s="57" t="s">
        <v>98</v>
      </c>
      <c r="N344" s="57">
        <v>50000</v>
      </c>
      <c r="O344" s="57">
        <f>L344*N344</f>
        <v>1250000</v>
      </c>
      <c r="P344" s="57"/>
      <c r="Q344" s="57">
        <f>P334</f>
        <v>0</v>
      </c>
      <c r="R344" s="57" t="s">
        <v>98</v>
      </c>
      <c r="S344" s="57">
        <v>50000</v>
      </c>
      <c r="T344" s="57">
        <f>Q344*S344</f>
        <v>0</v>
      </c>
      <c r="U344" s="57"/>
      <c r="V344" s="57">
        <f>U334</f>
        <v>0</v>
      </c>
      <c r="W344" s="57" t="s">
        <v>98</v>
      </c>
      <c r="X344" s="57">
        <v>50000</v>
      </c>
      <c r="Y344" s="57">
        <f>V344*X344</f>
        <v>0</v>
      </c>
      <c r="Z344" s="57"/>
      <c r="AA344" s="57">
        <f>Z334</f>
        <v>25</v>
      </c>
      <c r="AB344" s="57" t="s">
        <v>98</v>
      </c>
      <c r="AC344" s="57">
        <v>50000</v>
      </c>
      <c r="AD344" s="57">
        <f>AA344*AC344</f>
        <v>1250000</v>
      </c>
      <c r="AE344" s="57"/>
      <c r="AF344" s="57">
        <f>AE334</f>
        <v>0</v>
      </c>
      <c r="AG344" s="57" t="s">
        <v>98</v>
      </c>
      <c r="AH344" s="57">
        <v>50000</v>
      </c>
      <c r="AI344" s="57">
        <f>AF344*AH344</f>
        <v>0</v>
      </c>
      <c r="AJ344" s="57"/>
      <c r="AK344" s="57">
        <f>AJ334</f>
        <v>0</v>
      </c>
      <c r="AL344" s="57" t="s">
        <v>98</v>
      </c>
      <c r="AM344" s="57">
        <v>50000</v>
      </c>
      <c r="AN344" s="57">
        <f>AK344*AM344</f>
        <v>0</v>
      </c>
      <c r="AO344" s="57"/>
      <c r="AP344" s="57">
        <f>AO334</f>
        <v>25</v>
      </c>
      <c r="AQ344" s="57" t="s">
        <v>98</v>
      </c>
      <c r="AR344" s="57">
        <v>50000</v>
      </c>
      <c r="AS344" s="57">
        <f>AP344*AR344</f>
        <v>1250000</v>
      </c>
      <c r="AT344" s="57"/>
      <c r="AU344" s="57">
        <f>AT334</f>
        <v>0</v>
      </c>
      <c r="AV344" s="57" t="s">
        <v>98</v>
      </c>
      <c r="AW344" s="57">
        <v>50000</v>
      </c>
      <c r="AX344" s="57">
        <f>AU344*AW344</f>
        <v>0</v>
      </c>
      <c r="AY344" s="57"/>
      <c r="AZ344" s="57">
        <f>AY334</f>
        <v>0</v>
      </c>
      <c r="BA344" s="57" t="s">
        <v>98</v>
      </c>
      <c r="BB344" s="57">
        <v>50000</v>
      </c>
      <c r="BC344" s="57">
        <f>AZ344*BB344</f>
        <v>0</v>
      </c>
      <c r="BD344" s="57"/>
      <c r="BE344" s="57">
        <f>BD334</f>
        <v>25</v>
      </c>
      <c r="BF344" s="57" t="s">
        <v>98</v>
      </c>
      <c r="BG344" s="57">
        <v>50000</v>
      </c>
      <c r="BH344" s="57">
        <f>BE344*BG344</f>
        <v>1250000</v>
      </c>
      <c r="BI344" s="57"/>
      <c r="BJ344" s="57">
        <f>BI334</f>
        <v>0</v>
      </c>
      <c r="BK344" s="57" t="s">
        <v>98</v>
      </c>
      <c r="BL344" s="57">
        <v>50000</v>
      </c>
      <c r="BM344" s="57">
        <f>BJ344*BL344</f>
        <v>0</v>
      </c>
      <c r="BN344" s="51"/>
      <c r="BO344" s="67"/>
      <c r="BP344" s="67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  <c r="CE344" s="51"/>
      <c r="CF344" s="51"/>
    </row>
    <row r="345" spans="1:84" s="48" customFormat="1" ht="15" customHeight="1" x14ac:dyDescent="0.3">
      <c r="A345" s="58"/>
      <c r="B345" s="58"/>
      <c r="C345" s="58"/>
      <c r="D345" s="58"/>
      <c r="E345" s="57" t="s">
        <v>30</v>
      </c>
      <c r="F345" s="57"/>
      <c r="G345" s="57">
        <f>F334</f>
        <v>0</v>
      </c>
      <c r="H345" s="57" t="s">
        <v>95</v>
      </c>
      <c r="I345" s="57">
        <v>30000</v>
      </c>
      <c r="J345" s="57">
        <f>G345*I345</f>
        <v>0</v>
      </c>
      <c r="K345" s="57"/>
      <c r="L345" s="57">
        <f>K334</f>
        <v>25</v>
      </c>
      <c r="M345" s="57" t="s">
        <v>95</v>
      </c>
      <c r="N345" s="57">
        <v>30000</v>
      </c>
      <c r="O345" s="57">
        <f>L345*N345</f>
        <v>750000</v>
      </c>
      <c r="P345" s="57"/>
      <c r="Q345" s="57">
        <f>P334</f>
        <v>0</v>
      </c>
      <c r="R345" s="57" t="s">
        <v>95</v>
      </c>
      <c r="S345" s="57">
        <v>30000</v>
      </c>
      <c r="T345" s="57">
        <f>Q345*S345</f>
        <v>0</v>
      </c>
      <c r="U345" s="57"/>
      <c r="V345" s="57">
        <f>U334</f>
        <v>0</v>
      </c>
      <c r="W345" s="57" t="s">
        <v>95</v>
      </c>
      <c r="X345" s="57">
        <v>30000</v>
      </c>
      <c r="Y345" s="57">
        <f>V345*X345</f>
        <v>0</v>
      </c>
      <c r="Z345" s="57"/>
      <c r="AA345" s="57">
        <f>Z334</f>
        <v>25</v>
      </c>
      <c r="AB345" s="57" t="s">
        <v>95</v>
      </c>
      <c r="AC345" s="57">
        <v>30000</v>
      </c>
      <c r="AD345" s="57">
        <f>AA345*AC345</f>
        <v>750000</v>
      </c>
      <c r="AE345" s="57"/>
      <c r="AF345" s="57">
        <f>AE334</f>
        <v>0</v>
      </c>
      <c r="AG345" s="57" t="s">
        <v>95</v>
      </c>
      <c r="AH345" s="57">
        <v>30000</v>
      </c>
      <c r="AI345" s="57">
        <f>AF345*AH345</f>
        <v>0</v>
      </c>
      <c r="AJ345" s="57"/>
      <c r="AK345" s="57">
        <f>AJ334</f>
        <v>0</v>
      </c>
      <c r="AL345" s="57" t="s">
        <v>95</v>
      </c>
      <c r="AM345" s="57">
        <v>30000</v>
      </c>
      <c r="AN345" s="57">
        <f>AK345*AM345</f>
        <v>0</v>
      </c>
      <c r="AO345" s="57"/>
      <c r="AP345" s="57">
        <f>AO334</f>
        <v>25</v>
      </c>
      <c r="AQ345" s="57" t="s">
        <v>95</v>
      </c>
      <c r="AR345" s="57">
        <v>30000</v>
      </c>
      <c r="AS345" s="57">
        <f>AP345*AR345</f>
        <v>750000</v>
      </c>
      <c r="AT345" s="57"/>
      <c r="AU345" s="57">
        <f>AT334</f>
        <v>0</v>
      </c>
      <c r="AV345" s="57" t="s">
        <v>95</v>
      </c>
      <c r="AW345" s="57">
        <v>30000</v>
      </c>
      <c r="AX345" s="57">
        <f>AU345*AW345</f>
        <v>0</v>
      </c>
      <c r="AY345" s="57"/>
      <c r="AZ345" s="57">
        <f>AY334</f>
        <v>0</v>
      </c>
      <c r="BA345" s="57" t="s">
        <v>95</v>
      </c>
      <c r="BB345" s="57">
        <v>30000</v>
      </c>
      <c r="BC345" s="57">
        <f>AZ345*BB345</f>
        <v>0</v>
      </c>
      <c r="BD345" s="57"/>
      <c r="BE345" s="57">
        <f>BD334</f>
        <v>25</v>
      </c>
      <c r="BF345" s="57" t="s">
        <v>95</v>
      </c>
      <c r="BG345" s="57">
        <v>30000</v>
      </c>
      <c r="BH345" s="57">
        <f>BE345*BG345</f>
        <v>750000</v>
      </c>
      <c r="BI345" s="57"/>
      <c r="BJ345" s="57">
        <f>BI334</f>
        <v>0</v>
      </c>
      <c r="BK345" s="57" t="s">
        <v>95</v>
      </c>
      <c r="BL345" s="57">
        <v>30000</v>
      </c>
      <c r="BM345" s="57">
        <f>BJ345*BL345</f>
        <v>0</v>
      </c>
      <c r="BN345" s="51"/>
      <c r="BO345" s="67"/>
      <c r="BP345" s="67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  <c r="CE345" s="51"/>
      <c r="CF345" s="51"/>
    </row>
    <row r="346" spans="1:84" s="48" customFormat="1" ht="15" customHeight="1" x14ac:dyDescent="0.3">
      <c r="A346" s="58"/>
      <c r="B346" s="58"/>
      <c r="C346" s="58"/>
      <c r="D346" s="58"/>
      <c r="E346" s="57" t="s">
        <v>31</v>
      </c>
      <c r="F346" s="57"/>
      <c r="G346" s="57">
        <f>G334</f>
        <v>0</v>
      </c>
      <c r="H346" s="57" t="s">
        <v>94</v>
      </c>
      <c r="I346" s="57">
        <v>600000</v>
      </c>
      <c r="J346" s="57">
        <f>G346*I346</f>
        <v>0</v>
      </c>
      <c r="K346" s="57"/>
      <c r="L346" s="57">
        <f>L334</f>
        <v>1</v>
      </c>
      <c r="M346" s="57" t="s">
        <v>94</v>
      </c>
      <c r="N346" s="57">
        <v>600000</v>
      </c>
      <c r="O346" s="57">
        <f>L346*N346</f>
        <v>600000</v>
      </c>
      <c r="P346" s="57"/>
      <c r="Q346" s="57">
        <f>Q334</f>
        <v>0</v>
      </c>
      <c r="R346" s="57" t="s">
        <v>94</v>
      </c>
      <c r="S346" s="57">
        <v>600000</v>
      </c>
      <c r="T346" s="57">
        <f>Q346*S346</f>
        <v>0</v>
      </c>
      <c r="U346" s="57"/>
      <c r="V346" s="57">
        <f>V334</f>
        <v>0</v>
      </c>
      <c r="W346" s="57" t="s">
        <v>94</v>
      </c>
      <c r="X346" s="57">
        <v>600000</v>
      </c>
      <c r="Y346" s="57">
        <f>V346*X346</f>
        <v>0</v>
      </c>
      <c r="Z346" s="57"/>
      <c r="AA346" s="57">
        <f>AA334</f>
        <v>1</v>
      </c>
      <c r="AB346" s="57" t="s">
        <v>94</v>
      </c>
      <c r="AC346" s="57">
        <v>600000</v>
      </c>
      <c r="AD346" s="57">
        <f>AA346*AC346</f>
        <v>600000</v>
      </c>
      <c r="AE346" s="57"/>
      <c r="AF346" s="57">
        <f>AF334</f>
        <v>0</v>
      </c>
      <c r="AG346" s="57" t="s">
        <v>94</v>
      </c>
      <c r="AH346" s="57">
        <v>600000</v>
      </c>
      <c r="AI346" s="57">
        <f>AF346*AH346</f>
        <v>0</v>
      </c>
      <c r="AJ346" s="57"/>
      <c r="AK346" s="57">
        <f>AK334</f>
        <v>0</v>
      </c>
      <c r="AL346" s="57" t="s">
        <v>94</v>
      </c>
      <c r="AM346" s="57">
        <v>600000</v>
      </c>
      <c r="AN346" s="57">
        <f>AK346*AM346</f>
        <v>0</v>
      </c>
      <c r="AO346" s="57"/>
      <c r="AP346" s="57">
        <f>AP334</f>
        <v>1</v>
      </c>
      <c r="AQ346" s="57" t="s">
        <v>94</v>
      </c>
      <c r="AR346" s="57">
        <v>600000</v>
      </c>
      <c r="AS346" s="57">
        <f>AP346*AR346</f>
        <v>600000</v>
      </c>
      <c r="AT346" s="57"/>
      <c r="AU346" s="57">
        <f>AU334</f>
        <v>0</v>
      </c>
      <c r="AV346" s="57" t="s">
        <v>94</v>
      </c>
      <c r="AW346" s="57">
        <v>600000</v>
      </c>
      <c r="AX346" s="57">
        <f>AU346*AW346</f>
        <v>0</v>
      </c>
      <c r="AY346" s="57"/>
      <c r="AZ346" s="57">
        <f>AZ334</f>
        <v>0</v>
      </c>
      <c r="BA346" s="57" t="s">
        <v>94</v>
      </c>
      <c r="BB346" s="57">
        <v>600000</v>
      </c>
      <c r="BC346" s="57">
        <f>AZ346*BB346</f>
        <v>0</v>
      </c>
      <c r="BD346" s="57"/>
      <c r="BE346" s="57">
        <f>BE334</f>
        <v>1</v>
      </c>
      <c r="BF346" s="57" t="s">
        <v>94</v>
      </c>
      <c r="BG346" s="57">
        <v>600000</v>
      </c>
      <c r="BH346" s="57">
        <f>BE346*BG346</f>
        <v>600000</v>
      </c>
      <c r="BI346" s="57"/>
      <c r="BJ346" s="57">
        <f>BJ334</f>
        <v>0</v>
      </c>
      <c r="BK346" s="57" t="s">
        <v>94</v>
      </c>
      <c r="BL346" s="57">
        <v>600000</v>
      </c>
      <c r="BM346" s="57">
        <f>BJ346*BL346</f>
        <v>0</v>
      </c>
      <c r="BN346" s="51"/>
      <c r="BO346" s="67"/>
      <c r="BP346" s="67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</row>
    <row r="347" spans="1:84" s="47" customFormat="1" ht="15" customHeight="1" x14ac:dyDescent="0.3">
      <c r="A347" s="56"/>
      <c r="B347" s="56"/>
      <c r="C347" s="56"/>
      <c r="D347" s="56"/>
      <c r="E347" s="56" t="s">
        <v>56</v>
      </c>
      <c r="F347" s="56">
        <f>G347*25</f>
        <v>0</v>
      </c>
      <c r="G347" s="56"/>
      <c r="H347" s="56" t="s">
        <v>91</v>
      </c>
      <c r="I347" s="56"/>
      <c r="J347" s="56">
        <f>J348+J355</f>
        <v>0</v>
      </c>
      <c r="K347" s="56">
        <f>L347*25</f>
        <v>25</v>
      </c>
      <c r="L347" s="56">
        <v>1</v>
      </c>
      <c r="M347" s="56" t="s">
        <v>91</v>
      </c>
      <c r="N347" s="56"/>
      <c r="O347" s="56">
        <f>O348+O355</f>
        <v>14897500</v>
      </c>
      <c r="P347" s="56">
        <f>Q347*25</f>
        <v>0</v>
      </c>
      <c r="Q347" s="56"/>
      <c r="R347" s="56" t="s">
        <v>91</v>
      </c>
      <c r="S347" s="56"/>
      <c r="T347" s="56">
        <f>T348+T355</f>
        <v>0</v>
      </c>
      <c r="U347" s="56">
        <f>V347*25</f>
        <v>0</v>
      </c>
      <c r="V347" s="56"/>
      <c r="W347" s="56" t="s">
        <v>91</v>
      </c>
      <c r="X347" s="56"/>
      <c r="Y347" s="56">
        <f>Y348+Y355</f>
        <v>0</v>
      </c>
      <c r="Z347" s="56">
        <f>AA347*25</f>
        <v>25</v>
      </c>
      <c r="AA347" s="56">
        <v>1</v>
      </c>
      <c r="AB347" s="56" t="s">
        <v>91</v>
      </c>
      <c r="AC347" s="56"/>
      <c r="AD347" s="56">
        <f>AD348+AD355</f>
        <v>14897500</v>
      </c>
      <c r="AE347" s="56">
        <f>AF347*25</f>
        <v>0</v>
      </c>
      <c r="AF347" s="56"/>
      <c r="AG347" s="56" t="s">
        <v>91</v>
      </c>
      <c r="AH347" s="56"/>
      <c r="AI347" s="56">
        <f>AI348+AI355</f>
        <v>0</v>
      </c>
      <c r="AJ347" s="56">
        <f>AK347*25</f>
        <v>0</v>
      </c>
      <c r="AK347" s="56"/>
      <c r="AL347" s="56" t="s">
        <v>91</v>
      </c>
      <c r="AM347" s="56"/>
      <c r="AN347" s="56">
        <f>AN348+AN355</f>
        <v>0</v>
      </c>
      <c r="AO347" s="56">
        <f>AP347*25</f>
        <v>25</v>
      </c>
      <c r="AP347" s="56">
        <v>1</v>
      </c>
      <c r="AQ347" s="56" t="s">
        <v>91</v>
      </c>
      <c r="AR347" s="56"/>
      <c r="AS347" s="56">
        <f>AS348+AS355</f>
        <v>14897500</v>
      </c>
      <c r="AT347" s="56">
        <f>AU347*25</f>
        <v>0</v>
      </c>
      <c r="AU347" s="56"/>
      <c r="AV347" s="56" t="s">
        <v>91</v>
      </c>
      <c r="AW347" s="56"/>
      <c r="AX347" s="56">
        <f>AX348+AX355</f>
        <v>0</v>
      </c>
      <c r="AY347" s="56">
        <f>AZ347*25</f>
        <v>0</v>
      </c>
      <c r="AZ347" s="56"/>
      <c r="BA347" s="56" t="s">
        <v>91</v>
      </c>
      <c r="BB347" s="56"/>
      <c r="BC347" s="56">
        <f>BC348+BC355</f>
        <v>0</v>
      </c>
      <c r="BD347" s="56">
        <f>BE347*25</f>
        <v>25</v>
      </c>
      <c r="BE347" s="56">
        <v>1</v>
      </c>
      <c r="BF347" s="56" t="s">
        <v>91</v>
      </c>
      <c r="BG347" s="56"/>
      <c r="BH347" s="56">
        <f>BH348+BH355</f>
        <v>14897500</v>
      </c>
      <c r="BI347" s="56">
        <f>BJ347*25</f>
        <v>0</v>
      </c>
      <c r="BJ347" s="56"/>
      <c r="BK347" s="56" t="s">
        <v>91</v>
      </c>
      <c r="BL347" s="56"/>
      <c r="BM347" s="56">
        <f>BM348+BM355</f>
        <v>0</v>
      </c>
      <c r="BN347" s="51"/>
      <c r="BO347" s="66"/>
      <c r="BP347" s="66"/>
      <c r="BQ347" s="50">
        <f>+F347+K347+P347+U347+Z347+AE347+AJ347+AO347+AT347+AY347+BD347+BI347</f>
        <v>100</v>
      </c>
      <c r="BR347" s="50">
        <f>+G347+L347+Q347+V347+AA347+AF347+AK347+AP347+AU347+AZ347+BE347+BJ347</f>
        <v>4</v>
      </c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</row>
    <row r="348" spans="1:84" s="48" customFormat="1" ht="15" customHeight="1" x14ac:dyDescent="0.3">
      <c r="A348" s="58"/>
      <c r="B348" s="58"/>
      <c r="C348" s="58"/>
      <c r="D348" s="58"/>
      <c r="E348" s="57" t="s">
        <v>19</v>
      </c>
      <c r="F348" s="57"/>
      <c r="G348" s="57">
        <v>0</v>
      </c>
      <c r="H348" s="57" t="s">
        <v>82</v>
      </c>
      <c r="I348" s="57">
        <v>0</v>
      </c>
      <c r="J348" s="57">
        <f>SUM(J349:J354)</f>
        <v>0</v>
      </c>
      <c r="K348" s="57"/>
      <c r="L348" s="57">
        <v>0</v>
      </c>
      <c r="M348" s="57" t="s">
        <v>82</v>
      </c>
      <c r="N348" s="57">
        <v>0</v>
      </c>
      <c r="O348" s="57">
        <f>SUM(O349:O354)</f>
        <v>6917500</v>
      </c>
      <c r="P348" s="57"/>
      <c r="Q348" s="57">
        <v>0</v>
      </c>
      <c r="R348" s="57" t="s">
        <v>82</v>
      </c>
      <c r="S348" s="57">
        <v>0</v>
      </c>
      <c r="T348" s="57">
        <f>SUM(T349:T354)</f>
        <v>0</v>
      </c>
      <c r="U348" s="57"/>
      <c r="V348" s="57">
        <v>0</v>
      </c>
      <c r="W348" s="57" t="s">
        <v>82</v>
      </c>
      <c r="X348" s="57">
        <v>0</v>
      </c>
      <c r="Y348" s="57">
        <f>SUM(Y349:Y354)</f>
        <v>0</v>
      </c>
      <c r="Z348" s="57"/>
      <c r="AA348" s="57">
        <v>0</v>
      </c>
      <c r="AB348" s="57" t="s">
        <v>82</v>
      </c>
      <c r="AC348" s="57">
        <v>0</v>
      </c>
      <c r="AD348" s="57">
        <f>SUM(AD349:AD354)</f>
        <v>6917500</v>
      </c>
      <c r="AE348" s="57"/>
      <c r="AF348" s="57">
        <v>0</v>
      </c>
      <c r="AG348" s="57" t="s">
        <v>82</v>
      </c>
      <c r="AH348" s="57">
        <v>0</v>
      </c>
      <c r="AI348" s="57">
        <f>SUM(AI349:AI354)</f>
        <v>0</v>
      </c>
      <c r="AJ348" s="57"/>
      <c r="AK348" s="57">
        <v>0</v>
      </c>
      <c r="AL348" s="57" t="s">
        <v>82</v>
      </c>
      <c r="AM348" s="57">
        <v>0</v>
      </c>
      <c r="AN348" s="57">
        <f>SUM(AN349:AN354)</f>
        <v>0</v>
      </c>
      <c r="AO348" s="57"/>
      <c r="AP348" s="57">
        <v>0</v>
      </c>
      <c r="AQ348" s="57" t="s">
        <v>82</v>
      </c>
      <c r="AR348" s="57">
        <v>0</v>
      </c>
      <c r="AS348" s="57">
        <f>SUM(AS349:AS354)</f>
        <v>6917500</v>
      </c>
      <c r="AT348" s="57"/>
      <c r="AU348" s="57">
        <v>0</v>
      </c>
      <c r="AV348" s="57" t="s">
        <v>82</v>
      </c>
      <c r="AW348" s="57">
        <v>0</v>
      </c>
      <c r="AX348" s="57">
        <f>SUM(AX349:AX354)</f>
        <v>0</v>
      </c>
      <c r="AY348" s="57"/>
      <c r="AZ348" s="57">
        <v>0</v>
      </c>
      <c r="BA348" s="57" t="s">
        <v>82</v>
      </c>
      <c r="BB348" s="57">
        <v>0</v>
      </c>
      <c r="BC348" s="57">
        <f>SUM(BC349:BC354)</f>
        <v>0</v>
      </c>
      <c r="BD348" s="57"/>
      <c r="BE348" s="57">
        <v>0</v>
      </c>
      <c r="BF348" s="57" t="s">
        <v>82</v>
      </c>
      <c r="BG348" s="57">
        <v>0</v>
      </c>
      <c r="BH348" s="57">
        <f>SUM(BH349:BH354)</f>
        <v>6917500</v>
      </c>
      <c r="BI348" s="57"/>
      <c r="BJ348" s="57">
        <v>0</v>
      </c>
      <c r="BK348" s="57" t="s">
        <v>82</v>
      </c>
      <c r="BL348" s="57">
        <v>0</v>
      </c>
      <c r="BM348" s="57">
        <f>SUM(BM349:BM354)</f>
        <v>0</v>
      </c>
      <c r="BN348" s="51"/>
      <c r="BO348" s="67"/>
      <c r="BP348" s="67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</row>
    <row r="349" spans="1:84" s="48" customFormat="1" ht="15" customHeight="1" x14ac:dyDescent="0.3">
      <c r="A349" s="58"/>
      <c r="B349" s="58"/>
      <c r="C349" s="58"/>
      <c r="D349" s="58"/>
      <c r="E349" s="57" t="s">
        <v>20</v>
      </c>
      <c r="F349" s="57"/>
      <c r="G349" s="57">
        <f>29*G347</f>
        <v>0</v>
      </c>
      <c r="H349" s="57" t="s">
        <v>93</v>
      </c>
      <c r="I349" s="57">
        <v>150000</v>
      </c>
      <c r="J349" s="57">
        <f t="shared" ref="J349:J354" si="300">G349*I349</f>
        <v>0</v>
      </c>
      <c r="K349" s="57"/>
      <c r="L349" s="57">
        <f>29*L347</f>
        <v>29</v>
      </c>
      <c r="M349" s="57" t="s">
        <v>93</v>
      </c>
      <c r="N349" s="57">
        <v>150000</v>
      </c>
      <c r="O349" s="57">
        <f t="shared" ref="O349:O354" si="301">L349*N349</f>
        <v>4350000</v>
      </c>
      <c r="P349" s="57"/>
      <c r="Q349" s="57">
        <f>29*Q347</f>
        <v>0</v>
      </c>
      <c r="R349" s="57" t="s">
        <v>93</v>
      </c>
      <c r="S349" s="57">
        <v>150000</v>
      </c>
      <c r="T349" s="57">
        <f t="shared" ref="T349:T354" si="302">Q349*S349</f>
        <v>0</v>
      </c>
      <c r="U349" s="57"/>
      <c r="V349" s="57">
        <f>29*V347</f>
        <v>0</v>
      </c>
      <c r="W349" s="57" t="s">
        <v>93</v>
      </c>
      <c r="X349" s="57">
        <v>150000</v>
      </c>
      <c r="Y349" s="57">
        <f t="shared" ref="Y349:Y354" si="303">V349*X349</f>
        <v>0</v>
      </c>
      <c r="Z349" s="57"/>
      <c r="AA349" s="57">
        <f>29*AA347</f>
        <v>29</v>
      </c>
      <c r="AB349" s="57" t="s">
        <v>93</v>
      </c>
      <c r="AC349" s="57">
        <v>150000</v>
      </c>
      <c r="AD349" s="57">
        <f t="shared" ref="AD349:AD354" si="304">AA349*AC349</f>
        <v>4350000</v>
      </c>
      <c r="AE349" s="57"/>
      <c r="AF349" s="57">
        <f>29*AF347</f>
        <v>0</v>
      </c>
      <c r="AG349" s="57" t="s">
        <v>93</v>
      </c>
      <c r="AH349" s="57">
        <v>150000</v>
      </c>
      <c r="AI349" s="57">
        <f t="shared" ref="AI349:AI354" si="305">AF349*AH349</f>
        <v>0</v>
      </c>
      <c r="AJ349" s="57"/>
      <c r="AK349" s="57">
        <f>29*AK347</f>
        <v>0</v>
      </c>
      <c r="AL349" s="57" t="s">
        <v>93</v>
      </c>
      <c r="AM349" s="57">
        <v>150000</v>
      </c>
      <c r="AN349" s="57">
        <f t="shared" ref="AN349:AN354" si="306">AK349*AM349</f>
        <v>0</v>
      </c>
      <c r="AO349" s="57"/>
      <c r="AP349" s="57">
        <f>29*AP347</f>
        <v>29</v>
      </c>
      <c r="AQ349" s="57" t="s">
        <v>93</v>
      </c>
      <c r="AR349" s="57">
        <v>150000</v>
      </c>
      <c r="AS349" s="57">
        <f t="shared" ref="AS349:AS354" si="307">AP349*AR349</f>
        <v>4350000</v>
      </c>
      <c r="AT349" s="57"/>
      <c r="AU349" s="57">
        <f>29*AU347</f>
        <v>0</v>
      </c>
      <c r="AV349" s="57" t="s">
        <v>93</v>
      </c>
      <c r="AW349" s="57">
        <v>150000</v>
      </c>
      <c r="AX349" s="57">
        <f t="shared" ref="AX349:AX354" si="308">AU349*AW349</f>
        <v>0</v>
      </c>
      <c r="AY349" s="57"/>
      <c r="AZ349" s="57">
        <f>29*AZ347</f>
        <v>0</v>
      </c>
      <c r="BA349" s="57" t="s">
        <v>93</v>
      </c>
      <c r="BB349" s="57">
        <v>150000</v>
      </c>
      <c r="BC349" s="57">
        <f t="shared" ref="BC349:BC354" si="309">AZ349*BB349</f>
        <v>0</v>
      </c>
      <c r="BD349" s="57"/>
      <c r="BE349" s="57">
        <f>29*BE347</f>
        <v>29</v>
      </c>
      <c r="BF349" s="57" t="s">
        <v>93</v>
      </c>
      <c r="BG349" s="57">
        <v>150000</v>
      </c>
      <c r="BH349" s="57">
        <f t="shared" ref="BH349:BH354" si="310">BE349*BG349</f>
        <v>4350000</v>
      </c>
      <c r="BI349" s="57"/>
      <c r="BJ349" s="57">
        <f>29*BJ347</f>
        <v>0</v>
      </c>
      <c r="BK349" s="57" t="s">
        <v>93</v>
      </c>
      <c r="BL349" s="57">
        <v>150000</v>
      </c>
      <c r="BM349" s="57">
        <f t="shared" ref="BM349:BM354" si="311">BJ349*BL349</f>
        <v>0</v>
      </c>
      <c r="BN349" s="51"/>
      <c r="BO349" s="67"/>
      <c r="BP349" s="67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</row>
    <row r="350" spans="1:84" s="48" customFormat="1" ht="15" customHeight="1" x14ac:dyDescent="0.3">
      <c r="A350" s="58"/>
      <c r="B350" s="58"/>
      <c r="C350" s="58"/>
      <c r="D350" s="58"/>
      <c r="E350" s="57" t="s">
        <v>21</v>
      </c>
      <c r="F350" s="57"/>
      <c r="G350" s="57">
        <f>4*2*G347</f>
        <v>0</v>
      </c>
      <c r="H350" s="57" t="s">
        <v>93</v>
      </c>
      <c r="I350" s="57">
        <v>150000</v>
      </c>
      <c r="J350" s="57">
        <f t="shared" si="300"/>
        <v>0</v>
      </c>
      <c r="K350" s="57"/>
      <c r="L350" s="57">
        <f>4*2*L347</f>
        <v>8</v>
      </c>
      <c r="M350" s="57" t="s">
        <v>93</v>
      </c>
      <c r="N350" s="57">
        <v>150000</v>
      </c>
      <c r="O350" s="57">
        <f t="shared" si="301"/>
        <v>1200000</v>
      </c>
      <c r="P350" s="57"/>
      <c r="Q350" s="57">
        <f>4*2*Q347</f>
        <v>0</v>
      </c>
      <c r="R350" s="57" t="s">
        <v>93</v>
      </c>
      <c r="S350" s="57">
        <v>150000</v>
      </c>
      <c r="T350" s="57">
        <f t="shared" si="302"/>
        <v>0</v>
      </c>
      <c r="U350" s="57"/>
      <c r="V350" s="57">
        <f>4*2*V347</f>
        <v>0</v>
      </c>
      <c r="W350" s="57" t="s">
        <v>93</v>
      </c>
      <c r="X350" s="57">
        <v>150000</v>
      </c>
      <c r="Y350" s="57">
        <f t="shared" si="303"/>
        <v>0</v>
      </c>
      <c r="Z350" s="57"/>
      <c r="AA350" s="57">
        <f>4*2*AA347</f>
        <v>8</v>
      </c>
      <c r="AB350" s="57" t="s">
        <v>93</v>
      </c>
      <c r="AC350" s="57">
        <v>150000</v>
      </c>
      <c r="AD350" s="57">
        <f t="shared" si="304"/>
        <v>1200000</v>
      </c>
      <c r="AE350" s="57"/>
      <c r="AF350" s="57">
        <f>4*2*AF347</f>
        <v>0</v>
      </c>
      <c r="AG350" s="57" t="s">
        <v>93</v>
      </c>
      <c r="AH350" s="57">
        <v>150000</v>
      </c>
      <c r="AI350" s="57">
        <f t="shared" si="305"/>
        <v>0</v>
      </c>
      <c r="AJ350" s="57"/>
      <c r="AK350" s="57">
        <f>4*2*AK347</f>
        <v>0</v>
      </c>
      <c r="AL350" s="57" t="s">
        <v>93</v>
      </c>
      <c r="AM350" s="57">
        <v>150000</v>
      </c>
      <c r="AN350" s="57">
        <f t="shared" si="306"/>
        <v>0</v>
      </c>
      <c r="AO350" s="57"/>
      <c r="AP350" s="57">
        <f>4*2*AP347</f>
        <v>8</v>
      </c>
      <c r="AQ350" s="57" t="s">
        <v>93</v>
      </c>
      <c r="AR350" s="57">
        <v>150000</v>
      </c>
      <c r="AS350" s="57">
        <f t="shared" si="307"/>
        <v>1200000</v>
      </c>
      <c r="AT350" s="57"/>
      <c r="AU350" s="57">
        <f>4*2*AU347</f>
        <v>0</v>
      </c>
      <c r="AV350" s="57" t="s">
        <v>93</v>
      </c>
      <c r="AW350" s="57">
        <v>150000</v>
      </c>
      <c r="AX350" s="57">
        <f t="shared" si="308"/>
        <v>0</v>
      </c>
      <c r="AY350" s="57"/>
      <c r="AZ350" s="57">
        <f>4*2*AZ347</f>
        <v>0</v>
      </c>
      <c r="BA350" s="57" t="s">
        <v>93</v>
      </c>
      <c r="BB350" s="57">
        <v>150000</v>
      </c>
      <c r="BC350" s="57">
        <f t="shared" si="309"/>
        <v>0</v>
      </c>
      <c r="BD350" s="57"/>
      <c r="BE350" s="57">
        <f>4*2*BE347</f>
        <v>8</v>
      </c>
      <c r="BF350" s="57" t="s">
        <v>93</v>
      </c>
      <c r="BG350" s="57">
        <v>150000</v>
      </c>
      <c r="BH350" s="57">
        <f t="shared" si="310"/>
        <v>1200000</v>
      </c>
      <c r="BI350" s="57"/>
      <c r="BJ350" s="57">
        <f>4*2*BJ347</f>
        <v>0</v>
      </c>
      <c r="BK350" s="57" t="s">
        <v>93</v>
      </c>
      <c r="BL350" s="57">
        <v>150000</v>
      </c>
      <c r="BM350" s="57">
        <f t="shared" si="311"/>
        <v>0</v>
      </c>
      <c r="BN350" s="51"/>
      <c r="BO350" s="67"/>
      <c r="BP350" s="67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</row>
    <row r="351" spans="1:84" s="48" customFormat="1" ht="15" customHeight="1" x14ac:dyDescent="0.3">
      <c r="A351" s="58"/>
      <c r="B351" s="58"/>
      <c r="C351" s="58"/>
      <c r="D351" s="58"/>
      <c r="E351" s="57" t="s">
        <v>22</v>
      </c>
      <c r="F351" s="57"/>
      <c r="G351" s="57">
        <f>G347</f>
        <v>0</v>
      </c>
      <c r="H351" s="57" t="s">
        <v>94</v>
      </c>
      <c r="I351" s="57">
        <v>0</v>
      </c>
      <c r="J351" s="57">
        <f t="shared" si="300"/>
        <v>0</v>
      </c>
      <c r="K351" s="57"/>
      <c r="L351" s="57">
        <f>L347</f>
        <v>1</v>
      </c>
      <c r="M351" s="57" t="s">
        <v>94</v>
      </c>
      <c r="N351" s="57">
        <v>0</v>
      </c>
      <c r="O351" s="57">
        <f t="shared" si="301"/>
        <v>0</v>
      </c>
      <c r="P351" s="57"/>
      <c r="Q351" s="57">
        <f>Q347</f>
        <v>0</v>
      </c>
      <c r="R351" s="57" t="s">
        <v>94</v>
      </c>
      <c r="S351" s="57">
        <v>0</v>
      </c>
      <c r="T351" s="57">
        <f t="shared" si="302"/>
        <v>0</v>
      </c>
      <c r="U351" s="57"/>
      <c r="V351" s="57">
        <f>V347</f>
        <v>0</v>
      </c>
      <c r="W351" s="57" t="s">
        <v>94</v>
      </c>
      <c r="X351" s="57">
        <v>0</v>
      </c>
      <c r="Y351" s="57">
        <f t="shared" si="303"/>
        <v>0</v>
      </c>
      <c r="Z351" s="57"/>
      <c r="AA351" s="57">
        <f>AA347</f>
        <v>1</v>
      </c>
      <c r="AB351" s="57" t="s">
        <v>94</v>
      </c>
      <c r="AC351" s="57">
        <v>0</v>
      </c>
      <c r="AD351" s="57">
        <f t="shared" si="304"/>
        <v>0</v>
      </c>
      <c r="AE351" s="57"/>
      <c r="AF351" s="57">
        <f>AF347</f>
        <v>0</v>
      </c>
      <c r="AG351" s="57" t="s">
        <v>94</v>
      </c>
      <c r="AH351" s="57">
        <v>0</v>
      </c>
      <c r="AI351" s="57">
        <f t="shared" si="305"/>
        <v>0</v>
      </c>
      <c r="AJ351" s="57"/>
      <c r="AK351" s="57">
        <f>AK347</f>
        <v>0</v>
      </c>
      <c r="AL351" s="57" t="s">
        <v>94</v>
      </c>
      <c r="AM351" s="57">
        <v>0</v>
      </c>
      <c r="AN351" s="57">
        <f t="shared" si="306"/>
        <v>0</v>
      </c>
      <c r="AO351" s="57"/>
      <c r="AP351" s="57">
        <f>AP347</f>
        <v>1</v>
      </c>
      <c r="AQ351" s="57" t="s">
        <v>94</v>
      </c>
      <c r="AR351" s="57">
        <v>0</v>
      </c>
      <c r="AS351" s="57">
        <f t="shared" si="307"/>
        <v>0</v>
      </c>
      <c r="AT351" s="57"/>
      <c r="AU351" s="57">
        <f>AU347</f>
        <v>0</v>
      </c>
      <c r="AV351" s="57" t="s">
        <v>94</v>
      </c>
      <c r="AW351" s="57">
        <v>0</v>
      </c>
      <c r="AX351" s="57">
        <f t="shared" si="308"/>
        <v>0</v>
      </c>
      <c r="AY351" s="57"/>
      <c r="AZ351" s="57">
        <f>AZ347</f>
        <v>0</v>
      </c>
      <c r="BA351" s="57" t="s">
        <v>94</v>
      </c>
      <c r="BB351" s="57">
        <v>0</v>
      </c>
      <c r="BC351" s="57">
        <f t="shared" si="309"/>
        <v>0</v>
      </c>
      <c r="BD351" s="57"/>
      <c r="BE351" s="57">
        <f>BE347</f>
        <v>1</v>
      </c>
      <c r="BF351" s="57" t="s">
        <v>94</v>
      </c>
      <c r="BG351" s="57">
        <v>0</v>
      </c>
      <c r="BH351" s="57">
        <f t="shared" si="310"/>
        <v>0</v>
      </c>
      <c r="BI351" s="57"/>
      <c r="BJ351" s="57">
        <f>BJ347</f>
        <v>0</v>
      </c>
      <c r="BK351" s="57" t="s">
        <v>94</v>
      </c>
      <c r="BL351" s="57">
        <v>0</v>
      </c>
      <c r="BM351" s="57">
        <f t="shared" si="311"/>
        <v>0</v>
      </c>
      <c r="BN351" s="51"/>
      <c r="BO351" s="67"/>
      <c r="BP351" s="67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</row>
    <row r="352" spans="1:84" s="48" customFormat="1" ht="15" customHeight="1" x14ac:dyDescent="0.3">
      <c r="A352" s="58"/>
      <c r="B352" s="58"/>
      <c r="C352" s="58"/>
      <c r="D352" s="58"/>
      <c r="E352" s="57" t="s">
        <v>23</v>
      </c>
      <c r="F352" s="57"/>
      <c r="G352" s="57">
        <f>2*G347</f>
        <v>0</v>
      </c>
      <c r="H352" s="57" t="s">
        <v>95</v>
      </c>
      <c r="I352" s="57">
        <v>190000</v>
      </c>
      <c r="J352" s="57">
        <f t="shared" si="300"/>
        <v>0</v>
      </c>
      <c r="K352" s="57"/>
      <c r="L352" s="57">
        <f>2*L347</f>
        <v>2</v>
      </c>
      <c r="M352" s="57" t="s">
        <v>95</v>
      </c>
      <c r="N352" s="57">
        <v>190000</v>
      </c>
      <c r="O352" s="57">
        <f t="shared" si="301"/>
        <v>380000</v>
      </c>
      <c r="P352" s="57"/>
      <c r="Q352" s="57">
        <f>2*Q347</f>
        <v>0</v>
      </c>
      <c r="R352" s="57" t="s">
        <v>95</v>
      </c>
      <c r="S352" s="57">
        <v>190000</v>
      </c>
      <c r="T352" s="57">
        <f t="shared" si="302"/>
        <v>0</v>
      </c>
      <c r="U352" s="57"/>
      <c r="V352" s="57">
        <f>2*V347</f>
        <v>0</v>
      </c>
      <c r="W352" s="57" t="s">
        <v>95</v>
      </c>
      <c r="X352" s="57">
        <v>190000</v>
      </c>
      <c r="Y352" s="57">
        <f t="shared" si="303"/>
        <v>0</v>
      </c>
      <c r="Z352" s="57"/>
      <c r="AA352" s="57">
        <f>2*AA347</f>
        <v>2</v>
      </c>
      <c r="AB352" s="57" t="s">
        <v>95</v>
      </c>
      <c r="AC352" s="57">
        <v>190000</v>
      </c>
      <c r="AD352" s="57">
        <f t="shared" si="304"/>
        <v>380000</v>
      </c>
      <c r="AE352" s="57"/>
      <c r="AF352" s="57">
        <f>2*AF347</f>
        <v>0</v>
      </c>
      <c r="AG352" s="57" t="s">
        <v>95</v>
      </c>
      <c r="AH352" s="57">
        <v>190000</v>
      </c>
      <c r="AI352" s="57">
        <f t="shared" si="305"/>
        <v>0</v>
      </c>
      <c r="AJ352" s="57"/>
      <c r="AK352" s="57">
        <f>2*AK347</f>
        <v>0</v>
      </c>
      <c r="AL352" s="57" t="s">
        <v>95</v>
      </c>
      <c r="AM352" s="57">
        <v>190000</v>
      </c>
      <c r="AN352" s="57">
        <f t="shared" si="306"/>
        <v>0</v>
      </c>
      <c r="AO352" s="57"/>
      <c r="AP352" s="57">
        <f>2*AP347</f>
        <v>2</v>
      </c>
      <c r="AQ352" s="57" t="s">
        <v>95</v>
      </c>
      <c r="AR352" s="57">
        <v>190000</v>
      </c>
      <c r="AS352" s="57">
        <f t="shared" si="307"/>
        <v>380000</v>
      </c>
      <c r="AT352" s="57"/>
      <c r="AU352" s="57">
        <f>2*AU347</f>
        <v>0</v>
      </c>
      <c r="AV352" s="57" t="s">
        <v>95</v>
      </c>
      <c r="AW352" s="57">
        <v>190000</v>
      </c>
      <c r="AX352" s="57">
        <f t="shared" si="308"/>
        <v>0</v>
      </c>
      <c r="AY352" s="57"/>
      <c r="AZ352" s="57">
        <f>2*AZ347</f>
        <v>0</v>
      </c>
      <c r="BA352" s="57" t="s">
        <v>95</v>
      </c>
      <c r="BB352" s="57">
        <v>190000</v>
      </c>
      <c r="BC352" s="57">
        <f t="shared" si="309"/>
        <v>0</v>
      </c>
      <c r="BD352" s="57"/>
      <c r="BE352" s="57">
        <f>2*BE347</f>
        <v>2</v>
      </c>
      <c r="BF352" s="57" t="s">
        <v>95</v>
      </c>
      <c r="BG352" s="57">
        <v>190000</v>
      </c>
      <c r="BH352" s="57">
        <f t="shared" si="310"/>
        <v>380000</v>
      </c>
      <c r="BI352" s="57"/>
      <c r="BJ352" s="57">
        <f>2*BJ347</f>
        <v>0</v>
      </c>
      <c r="BK352" s="57" t="s">
        <v>95</v>
      </c>
      <c r="BL352" s="57">
        <v>190000</v>
      </c>
      <c r="BM352" s="57">
        <f t="shared" si="311"/>
        <v>0</v>
      </c>
      <c r="BN352" s="51"/>
      <c r="BO352" s="67"/>
      <c r="BP352" s="67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</row>
    <row r="353" spans="1:84" s="48" customFormat="1" ht="15" customHeight="1" x14ac:dyDescent="0.3">
      <c r="A353" s="58"/>
      <c r="B353" s="58"/>
      <c r="C353" s="58"/>
      <c r="D353" s="58"/>
      <c r="E353" s="57" t="s">
        <v>24</v>
      </c>
      <c r="F353" s="57"/>
      <c r="G353" s="57">
        <f>2*2*G347</f>
        <v>0</v>
      </c>
      <c r="H353" s="57" t="s">
        <v>96</v>
      </c>
      <c r="I353" s="57">
        <v>200000</v>
      </c>
      <c r="J353" s="57">
        <f t="shared" si="300"/>
        <v>0</v>
      </c>
      <c r="K353" s="57"/>
      <c r="L353" s="57">
        <f>2*2*L347</f>
        <v>4</v>
      </c>
      <c r="M353" s="57" t="s">
        <v>96</v>
      </c>
      <c r="N353" s="57">
        <v>200000</v>
      </c>
      <c r="O353" s="57">
        <f t="shared" si="301"/>
        <v>800000</v>
      </c>
      <c r="P353" s="57"/>
      <c r="Q353" s="57">
        <f>2*2*Q347</f>
        <v>0</v>
      </c>
      <c r="R353" s="57" t="s">
        <v>96</v>
      </c>
      <c r="S353" s="57">
        <v>200000</v>
      </c>
      <c r="T353" s="57">
        <f t="shared" si="302"/>
        <v>0</v>
      </c>
      <c r="U353" s="57"/>
      <c r="V353" s="57">
        <f>2*2*V347</f>
        <v>0</v>
      </c>
      <c r="W353" s="57" t="s">
        <v>96</v>
      </c>
      <c r="X353" s="57">
        <v>200000</v>
      </c>
      <c r="Y353" s="57">
        <f t="shared" si="303"/>
        <v>0</v>
      </c>
      <c r="Z353" s="57"/>
      <c r="AA353" s="57">
        <f>2*2*AA347</f>
        <v>4</v>
      </c>
      <c r="AB353" s="57" t="s">
        <v>96</v>
      </c>
      <c r="AC353" s="57">
        <v>200000</v>
      </c>
      <c r="AD353" s="57">
        <f t="shared" si="304"/>
        <v>800000</v>
      </c>
      <c r="AE353" s="57"/>
      <c r="AF353" s="57">
        <f>2*2*AF347</f>
        <v>0</v>
      </c>
      <c r="AG353" s="57" t="s">
        <v>96</v>
      </c>
      <c r="AH353" s="57">
        <v>200000</v>
      </c>
      <c r="AI353" s="57">
        <f t="shared" si="305"/>
        <v>0</v>
      </c>
      <c r="AJ353" s="57"/>
      <c r="AK353" s="57">
        <f>2*2*AK347</f>
        <v>0</v>
      </c>
      <c r="AL353" s="57" t="s">
        <v>96</v>
      </c>
      <c r="AM353" s="57">
        <v>200000</v>
      </c>
      <c r="AN353" s="57">
        <f t="shared" si="306"/>
        <v>0</v>
      </c>
      <c r="AO353" s="57"/>
      <c r="AP353" s="57">
        <f>2*2*AP347</f>
        <v>4</v>
      </c>
      <c r="AQ353" s="57" t="s">
        <v>96</v>
      </c>
      <c r="AR353" s="57">
        <v>200000</v>
      </c>
      <c r="AS353" s="57">
        <f t="shared" si="307"/>
        <v>800000</v>
      </c>
      <c r="AT353" s="57"/>
      <c r="AU353" s="57">
        <f>2*2*AU347</f>
        <v>0</v>
      </c>
      <c r="AV353" s="57" t="s">
        <v>96</v>
      </c>
      <c r="AW353" s="57">
        <v>200000</v>
      </c>
      <c r="AX353" s="57">
        <f t="shared" si="308"/>
        <v>0</v>
      </c>
      <c r="AY353" s="57"/>
      <c r="AZ353" s="57">
        <f>2*2*AZ347</f>
        <v>0</v>
      </c>
      <c r="BA353" s="57" t="s">
        <v>96</v>
      </c>
      <c r="BB353" s="57">
        <v>200000</v>
      </c>
      <c r="BC353" s="57">
        <f t="shared" si="309"/>
        <v>0</v>
      </c>
      <c r="BD353" s="57"/>
      <c r="BE353" s="57">
        <f>2*2*BE347</f>
        <v>4</v>
      </c>
      <c r="BF353" s="57" t="s">
        <v>96</v>
      </c>
      <c r="BG353" s="57">
        <v>200000</v>
      </c>
      <c r="BH353" s="57">
        <f t="shared" si="310"/>
        <v>800000</v>
      </c>
      <c r="BI353" s="57"/>
      <c r="BJ353" s="57">
        <f>2*2*BJ347</f>
        <v>0</v>
      </c>
      <c r="BK353" s="57" t="s">
        <v>96</v>
      </c>
      <c r="BL353" s="57">
        <v>200000</v>
      </c>
      <c r="BM353" s="57">
        <f t="shared" si="311"/>
        <v>0</v>
      </c>
      <c r="BN353" s="51"/>
      <c r="BO353" s="67"/>
      <c r="BP353" s="67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</row>
    <row r="354" spans="1:84" s="48" customFormat="1" ht="15" customHeight="1" x14ac:dyDescent="0.3">
      <c r="A354" s="58"/>
      <c r="B354" s="58"/>
      <c r="C354" s="58"/>
      <c r="D354" s="58"/>
      <c r="E354" s="57" t="s">
        <v>25</v>
      </c>
      <c r="F354" s="57"/>
      <c r="G354" s="57">
        <f>1*F347</f>
        <v>0</v>
      </c>
      <c r="H354" s="57" t="s">
        <v>95</v>
      </c>
      <c r="I354" s="57">
        <v>7500</v>
      </c>
      <c r="J354" s="57">
        <f t="shared" si="300"/>
        <v>0</v>
      </c>
      <c r="K354" s="57"/>
      <c r="L354" s="57">
        <f>1*K347</f>
        <v>25</v>
      </c>
      <c r="M354" s="57" t="s">
        <v>95</v>
      </c>
      <c r="N354" s="57">
        <v>7500</v>
      </c>
      <c r="O354" s="57">
        <f t="shared" si="301"/>
        <v>187500</v>
      </c>
      <c r="P354" s="57"/>
      <c r="Q354" s="57">
        <f>1*P347</f>
        <v>0</v>
      </c>
      <c r="R354" s="57" t="s">
        <v>95</v>
      </c>
      <c r="S354" s="57">
        <v>7500</v>
      </c>
      <c r="T354" s="57">
        <f t="shared" si="302"/>
        <v>0</v>
      </c>
      <c r="U354" s="57"/>
      <c r="V354" s="57">
        <f>1*U347</f>
        <v>0</v>
      </c>
      <c r="W354" s="57" t="s">
        <v>95</v>
      </c>
      <c r="X354" s="57">
        <v>7500</v>
      </c>
      <c r="Y354" s="57">
        <f t="shared" si="303"/>
        <v>0</v>
      </c>
      <c r="Z354" s="57"/>
      <c r="AA354" s="57">
        <f>1*Z347</f>
        <v>25</v>
      </c>
      <c r="AB354" s="57" t="s">
        <v>95</v>
      </c>
      <c r="AC354" s="57">
        <v>7500</v>
      </c>
      <c r="AD354" s="57">
        <f t="shared" si="304"/>
        <v>187500</v>
      </c>
      <c r="AE354" s="57"/>
      <c r="AF354" s="57">
        <f>1*AE347</f>
        <v>0</v>
      </c>
      <c r="AG354" s="57" t="s">
        <v>95</v>
      </c>
      <c r="AH354" s="57">
        <v>7500</v>
      </c>
      <c r="AI354" s="57">
        <f t="shared" si="305"/>
        <v>0</v>
      </c>
      <c r="AJ354" s="57"/>
      <c r="AK354" s="57">
        <f>1*AJ347</f>
        <v>0</v>
      </c>
      <c r="AL354" s="57" t="s">
        <v>95</v>
      </c>
      <c r="AM354" s="57">
        <v>7500</v>
      </c>
      <c r="AN354" s="57">
        <f t="shared" si="306"/>
        <v>0</v>
      </c>
      <c r="AO354" s="57"/>
      <c r="AP354" s="57">
        <f>1*AO347</f>
        <v>25</v>
      </c>
      <c r="AQ354" s="57" t="s">
        <v>95</v>
      </c>
      <c r="AR354" s="57">
        <v>7500</v>
      </c>
      <c r="AS354" s="57">
        <f t="shared" si="307"/>
        <v>187500</v>
      </c>
      <c r="AT354" s="57"/>
      <c r="AU354" s="57">
        <f>1*AT347</f>
        <v>0</v>
      </c>
      <c r="AV354" s="57" t="s">
        <v>95</v>
      </c>
      <c r="AW354" s="57">
        <v>7500</v>
      </c>
      <c r="AX354" s="57">
        <f t="shared" si="308"/>
        <v>0</v>
      </c>
      <c r="AY354" s="57"/>
      <c r="AZ354" s="57">
        <f>1*AY347</f>
        <v>0</v>
      </c>
      <c r="BA354" s="57" t="s">
        <v>95</v>
      </c>
      <c r="BB354" s="57">
        <v>7500</v>
      </c>
      <c r="BC354" s="57">
        <f t="shared" si="309"/>
        <v>0</v>
      </c>
      <c r="BD354" s="57"/>
      <c r="BE354" s="57">
        <f>1*BD347</f>
        <v>25</v>
      </c>
      <c r="BF354" s="57" t="s">
        <v>95</v>
      </c>
      <c r="BG354" s="57">
        <v>7500</v>
      </c>
      <c r="BH354" s="57">
        <f t="shared" si="310"/>
        <v>187500</v>
      </c>
      <c r="BI354" s="57"/>
      <c r="BJ354" s="57">
        <f>1*BI347</f>
        <v>0</v>
      </c>
      <c r="BK354" s="57" t="s">
        <v>95</v>
      </c>
      <c r="BL354" s="57">
        <v>7500</v>
      </c>
      <c r="BM354" s="57">
        <f t="shared" si="311"/>
        <v>0</v>
      </c>
      <c r="BN354" s="51"/>
      <c r="BO354" s="67"/>
      <c r="BP354" s="67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</row>
    <row r="355" spans="1:84" s="48" customFormat="1" ht="15" customHeight="1" x14ac:dyDescent="0.3">
      <c r="A355" s="58"/>
      <c r="B355" s="58"/>
      <c r="C355" s="58"/>
      <c r="D355" s="58"/>
      <c r="E355" s="57" t="s">
        <v>26</v>
      </c>
      <c r="F355" s="57"/>
      <c r="G355" s="57">
        <v>0</v>
      </c>
      <c r="H355" s="57" t="s">
        <v>82</v>
      </c>
      <c r="I355" s="57">
        <v>0</v>
      </c>
      <c r="J355" s="57">
        <f>SUM(J356:J360)</f>
        <v>0</v>
      </c>
      <c r="K355" s="57"/>
      <c r="L355" s="57">
        <v>0</v>
      </c>
      <c r="M355" s="57" t="s">
        <v>82</v>
      </c>
      <c r="N355" s="57">
        <v>0</v>
      </c>
      <c r="O355" s="57">
        <f>SUM(O356:O360)</f>
        <v>7980000</v>
      </c>
      <c r="P355" s="57"/>
      <c r="Q355" s="57">
        <v>0</v>
      </c>
      <c r="R355" s="57" t="s">
        <v>82</v>
      </c>
      <c r="S355" s="57">
        <v>0</v>
      </c>
      <c r="T355" s="57">
        <f>SUM(T356:T360)</f>
        <v>0</v>
      </c>
      <c r="U355" s="57"/>
      <c r="V355" s="57">
        <v>0</v>
      </c>
      <c r="W355" s="57" t="s">
        <v>82</v>
      </c>
      <c r="X355" s="57">
        <v>0</v>
      </c>
      <c r="Y355" s="57">
        <f>SUM(Y356:Y360)</f>
        <v>0</v>
      </c>
      <c r="Z355" s="57"/>
      <c r="AA355" s="57">
        <v>0</v>
      </c>
      <c r="AB355" s="57" t="s">
        <v>82</v>
      </c>
      <c r="AC355" s="57">
        <v>0</v>
      </c>
      <c r="AD355" s="57">
        <f>SUM(AD356:AD360)</f>
        <v>7980000</v>
      </c>
      <c r="AE355" s="57"/>
      <c r="AF355" s="57">
        <v>0</v>
      </c>
      <c r="AG355" s="57" t="s">
        <v>82</v>
      </c>
      <c r="AH355" s="57">
        <v>0</v>
      </c>
      <c r="AI355" s="57">
        <f>SUM(AI356:AI360)</f>
        <v>0</v>
      </c>
      <c r="AJ355" s="57"/>
      <c r="AK355" s="57">
        <v>0</v>
      </c>
      <c r="AL355" s="57" t="s">
        <v>82</v>
      </c>
      <c r="AM355" s="57">
        <v>0</v>
      </c>
      <c r="AN355" s="57">
        <f>SUM(AN356:AN360)</f>
        <v>0</v>
      </c>
      <c r="AO355" s="57"/>
      <c r="AP355" s="57">
        <v>0</v>
      </c>
      <c r="AQ355" s="57" t="s">
        <v>82</v>
      </c>
      <c r="AR355" s="57">
        <v>0</v>
      </c>
      <c r="AS355" s="57">
        <f>SUM(AS356:AS360)</f>
        <v>7980000</v>
      </c>
      <c r="AT355" s="57"/>
      <c r="AU355" s="57">
        <v>0</v>
      </c>
      <c r="AV355" s="57" t="s">
        <v>82</v>
      </c>
      <c r="AW355" s="57">
        <v>0</v>
      </c>
      <c r="AX355" s="57">
        <f>SUM(AX356:AX360)</f>
        <v>0</v>
      </c>
      <c r="AY355" s="57"/>
      <c r="AZ355" s="57">
        <v>0</v>
      </c>
      <c r="BA355" s="57" t="s">
        <v>82</v>
      </c>
      <c r="BB355" s="57">
        <v>0</v>
      </c>
      <c r="BC355" s="57">
        <f>SUM(BC356:BC360)</f>
        <v>0</v>
      </c>
      <c r="BD355" s="57"/>
      <c r="BE355" s="57">
        <v>0</v>
      </c>
      <c r="BF355" s="57" t="s">
        <v>82</v>
      </c>
      <c r="BG355" s="57">
        <v>0</v>
      </c>
      <c r="BH355" s="57">
        <f>SUM(BH356:BH360)</f>
        <v>7980000</v>
      </c>
      <c r="BI355" s="57"/>
      <c r="BJ355" s="57">
        <v>0</v>
      </c>
      <c r="BK355" s="57" t="s">
        <v>82</v>
      </c>
      <c r="BL355" s="57">
        <v>0</v>
      </c>
      <c r="BM355" s="57">
        <f>SUM(BM356:BM360)</f>
        <v>0</v>
      </c>
      <c r="BN355" s="51"/>
      <c r="BO355" s="67"/>
      <c r="BP355" s="67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</row>
    <row r="356" spans="1:84" s="48" customFormat="1" ht="15" customHeight="1" x14ac:dyDescent="0.3">
      <c r="A356" s="58"/>
      <c r="B356" s="58"/>
      <c r="C356" s="58"/>
      <c r="D356" s="58"/>
      <c r="E356" s="57" t="s">
        <v>27</v>
      </c>
      <c r="F356" s="57"/>
      <c r="G356" s="57">
        <f>G347</f>
        <v>0</v>
      </c>
      <c r="H356" s="57" t="s">
        <v>94</v>
      </c>
      <c r="I356" s="57">
        <f>700000+800000+1560000+70000</f>
        <v>3130000</v>
      </c>
      <c r="J356" s="57">
        <f>G356*I356</f>
        <v>0</v>
      </c>
      <c r="K356" s="57"/>
      <c r="L356" s="57">
        <f>L347</f>
        <v>1</v>
      </c>
      <c r="M356" s="57" t="s">
        <v>94</v>
      </c>
      <c r="N356" s="57">
        <f>700000+800000+1560000+70000</f>
        <v>3130000</v>
      </c>
      <c r="O356" s="57">
        <f>L356*N356</f>
        <v>3130000</v>
      </c>
      <c r="P356" s="57"/>
      <c r="Q356" s="57">
        <f>Q347</f>
        <v>0</v>
      </c>
      <c r="R356" s="57" t="s">
        <v>94</v>
      </c>
      <c r="S356" s="57">
        <f>700000+800000+1560000+70000</f>
        <v>3130000</v>
      </c>
      <c r="T356" s="57">
        <f>Q356*S356</f>
        <v>0</v>
      </c>
      <c r="U356" s="57"/>
      <c r="V356" s="57">
        <f>V347</f>
        <v>0</v>
      </c>
      <c r="W356" s="57" t="s">
        <v>94</v>
      </c>
      <c r="X356" s="57">
        <f>700000+800000+1560000+70000</f>
        <v>3130000</v>
      </c>
      <c r="Y356" s="57">
        <f>V356*X356</f>
        <v>0</v>
      </c>
      <c r="Z356" s="57"/>
      <c r="AA356" s="57">
        <f>AA347</f>
        <v>1</v>
      </c>
      <c r="AB356" s="57" t="s">
        <v>94</v>
      </c>
      <c r="AC356" s="57">
        <f>700000+800000+1560000+70000</f>
        <v>3130000</v>
      </c>
      <c r="AD356" s="57">
        <f>AA356*AC356</f>
        <v>3130000</v>
      </c>
      <c r="AE356" s="57"/>
      <c r="AF356" s="57">
        <f>AF347</f>
        <v>0</v>
      </c>
      <c r="AG356" s="57" t="s">
        <v>94</v>
      </c>
      <c r="AH356" s="57">
        <f>700000+800000+1560000+70000</f>
        <v>3130000</v>
      </c>
      <c r="AI356" s="57">
        <f>AF356*AH356</f>
        <v>0</v>
      </c>
      <c r="AJ356" s="57"/>
      <c r="AK356" s="57">
        <f>AK347</f>
        <v>0</v>
      </c>
      <c r="AL356" s="57" t="s">
        <v>94</v>
      </c>
      <c r="AM356" s="57">
        <f>700000+800000+1560000+70000</f>
        <v>3130000</v>
      </c>
      <c r="AN356" s="57">
        <f>AK356*AM356</f>
        <v>0</v>
      </c>
      <c r="AO356" s="57"/>
      <c r="AP356" s="57">
        <f>AP347</f>
        <v>1</v>
      </c>
      <c r="AQ356" s="57" t="s">
        <v>94</v>
      </c>
      <c r="AR356" s="57">
        <f>700000+800000+1560000+70000</f>
        <v>3130000</v>
      </c>
      <c r="AS356" s="57">
        <f>AP356*AR356</f>
        <v>3130000</v>
      </c>
      <c r="AT356" s="57"/>
      <c r="AU356" s="57">
        <f>AU347</f>
        <v>0</v>
      </c>
      <c r="AV356" s="57" t="s">
        <v>94</v>
      </c>
      <c r="AW356" s="57">
        <f>700000+800000+1560000+70000</f>
        <v>3130000</v>
      </c>
      <c r="AX356" s="57">
        <f>AU356*AW356</f>
        <v>0</v>
      </c>
      <c r="AY356" s="57"/>
      <c r="AZ356" s="57">
        <f>AZ347</f>
        <v>0</v>
      </c>
      <c r="BA356" s="57" t="s">
        <v>94</v>
      </c>
      <c r="BB356" s="57">
        <f>700000+800000+1560000+70000</f>
        <v>3130000</v>
      </c>
      <c r="BC356" s="57">
        <f>AZ356*BB356</f>
        <v>0</v>
      </c>
      <c r="BD356" s="57"/>
      <c r="BE356" s="57">
        <f>BE347</f>
        <v>1</v>
      </c>
      <c r="BF356" s="57" t="s">
        <v>94</v>
      </c>
      <c r="BG356" s="57">
        <f>700000+800000+1560000+70000</f>
        <v>3130000</v>
      </c>
      <c r="BH356" s="57">
        <f>BE356*BG356</f>
        <v>3130000</v>
      </c>
      <c r="BI356" s="57"/>
      <c r="BJ356" s="57">
        <f>BJ347</f>
        <v>0</v>
      </c>
      <c r="BK356" s="57" t="s">
        <v>94</v>
      </c>
      <c r="BL356" s="57">
        <f>700000+800000+1560000+70000</f>
        <v>3130000</v>
      </c>
      <c r="BM356" s="57">
        <f>BJ356*BL356</f>
        <v>0</v>
      </c>
      <c r="BN356" s="51"/>
      <c r="BO356" s="67"/>
      <c r="BP356" s="67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</row>
    <row r="357" spans="1:84" s="48" customFormat="1" ht="15" customHeight="1" x14ac:dyDescent="0.3">
      <c r="A357" s="58"/>
      <c r="B357" s="58"/>
      <c r="C357" s="58"/>
      <c r="D357" s="58"/>
      <c r="E357" s="57" t="s">
        <v>28</v>
      </c>
      <c r="F357" s="57"/>
      <c r="G357" s="57">
        <f>F347</f>
        <v>0</v>
      </c>
      <c r="H357" s="57" t="s">
        <v>95</v>
      </c>
      <c r="I357" s="57">
        <f>20000+80000</f>
        <v>100000</v>
      </c>
      <c r="J357" s="57">
        <f>G357*I357</f>
        <v>0</v>
      </c>
      <c r="K357" s="57"/>
      <c r="L357" s="57">
        <f>K347</f>
        <v>25</v>
      </c>
      <c r="M357" s="57" t="s">
        <v>95</v>
      </c>
      <c r="N357" s="57">
        <f>20000+80000</f>
        <v>100000</v>
      </c>
      <c r="O357" s="57">
        <f>L357*N357</f>
        <v>2500000</v>
      </c>
      <c r="P357" s="57"/>
      <c r="Q357" s="57">
        <f>P347</f>
        <v>0</v>
      </c>
      <c r="R357" s="57" t="s">
        <v>95</v>
      </c>
      <c r="S357" s="57">
        <f>20000+80000</f>
        <v>100000</v>
      </c>
      <c r="T357" s="57">
        <f>Q357*S357</f>
        <v>0</v>
      </c>
      <c r="U357" s="57"/>
      <c r="V357" s="57">
        <f>U347</f>
        <v>0</v>
      </c>
      <c r="W357" s="57" t="s">
        <v>95</v>
      </c>
      <c r="X357" s="57">
        <f>20000+80000</f>
        <v>100000</v>
      </c>
      <c r="Y357" s="57">
        <f>V357*X357</f>
        <v>0</v>
      </c>
      <c r="Z357" s="57"/>
      <c r="AA357" s="57">
        <f>Z347</f>
        <v>25</v>
      </c>
      <c r="AB357" s="57" t="s">
        <v>95</v>
      </c>
      <c r="AC357" s="57">
        <f>20000+80000</f>
        <v>100000</v>
      </c>
      <c r="AD357" s="57">
        <f>AA357*AC357</f>
        <v>2500000</v>
      </c>
      <c r="AE357" s="57"/>
      <c r="AF357" s="57">
        <f>AE347</f>
        <v>0</v>
      </c>
      <c r="AG357" s="57" t="s">
        <v>95</v>
      </c>
      <c r="AH357" s="57">
        <f>20000+80000</f>
        <v>100000</v>
      </c>
      <c r="AI357" s="57">
        <f>AF357*AH357</f>
        <v>0</v>
      </c>
      <c r="AJ357" s="57"/>
      <c r="AK357" s="57">
        <f>AJ347</f>
        <v>0</v>
      </c>
      <c r="AL357" s="57" t="s">
        <v>95</v>
      </c>
      <c r="AM357" s="57">
        <f>20000+80000</f>
        <v>100000</v>
      </c>
      <c r="AN357" s="57">
        <f>AK357*AM357</f>
        <v>0</v>
      </c>
      <c r="AO357" s="57"/>
      <c r="AP357" s="57">
        <f>AO347</f>
        <v>25</v>
      </c>
      <c r="AQ357" s="57" t="s">
        <v>95</v>
      </c>
      <c r="AR357" s="57">
        <f>20000+80000</f>
        <v>100000</v>
      </c>
      <c r="AS357" s="57">
        <f>AP357*AR357</f>
        <v>2500000</v>
      </c>
      <c r="AT357" s="57"/>
      <c r="AU357" s="57">
        <f>AT347</f>
        <v>0</v>
      </c>
      <c r="AV357" s="57" t="s">
        <v>95</v>
      </c>
      <c r="AW357" s="57">
        <f>20000+80000</f>
        <v>100000</v>
      </c>
      <c r="AX357" s="57">
        <f>AU357*AW357</f>
        <v>0</v>
      </c>
      <c r="AY357" s="57"/>
      <c r="AZ357" s="57">
        <f>AY347</f>
        <v>0</v>
      </c>
      <c r="BA357" s="57" t="s">
        <v>95</v>
      </c>
      <c r="BB357" s="57">
        <f>20000+80000</f>
        <v>100000</v>
      </c>
      <c r="BC357" s="57">
        <f>AZ357*BB357</f>
        <v>0</v>
      </c>
      <c r="BD357" s="57"/>
      <c r="BE357" s="57">
        <f>BD347</f>
        <v>25</v>
      </c>
      <c r="BF357" s="57" t="s">
        <v>95</v>
      </c>
      <c r="BG357" s="57">
        <f>20000+80000</f>
        <v>100000</v>
      </c>
      <c r="BH357" s="57">
        <f>BE357*BG357</f>
        <v>2500000</v>
      </c>
      <c r="BI357" s="57"/>
      <c r="BJ357" s="57">
        <f>BI347</f>
        <v>0</v>
      </c>
      <c r="BK357" s="57" t="s">
        <v>95</v>
      </c>
      <c r="BL357" s="57">
        <f>20000+80000</f>
        <v>100000</v>
      </c>
      <c r="BM357" s="57">
        <f>BJ357*BL357</f>
        <v>0</v>
      </c>
      <c r="BN357" s="51"/>
      <c r="BO357" s="67"/>
      <c r="BP357" s="67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</row>
    <row r="358" spans="1:84" s="48" customFormat="1" ht="15" customHeight="1" x14ac:dyDescent="0.3">
      <c r="A358" s="58"/>
      <c r="B358" s="58"/>
      <c r="C358" s="58"/>
      <c r="D358" s="58"/>
      <c r="E358" s="57" t="s">
        <v>29</v>
      </c>
      <c r="F358" s="57"/>
      <c r="G358" s="57">
        <f>F347</f>
        <v>0</v>
      </c>
      <c r="H358" s="57" t="s">
        <v>98</v>
      </c>
      <c r="I358" s="57">
        <v>50000</v>
      </c>
      <c r="J358" s="57">
        <f>G358*I358</f>
        <v>0</v>
      </c>
      <c r="K358" s="57"/>
      <c r="L358" s="57">
        <f>K347</f>
        <v>25</v>
      </c>
      <c r="M358" s="57" t="s">
        <v>98</v>
      </c>
      <c r="N358" s="57">
        <v>50000</v>
      </c>
      <c r="O358" s="57">
        <f>L358*N358</f>
        <v>1250000</v>
      </c>
      <c r="P358" s="57"/>
      <c r="Q358" s="57">
        <f>P347</f>
        <v>0</v>
      </c>
      <c r="R358" s="57" t="s">
        <v>98</v>
      </c>
      <c r="S358" s="57">
        <v>50000</v>
      </c>
      <c r="T358" s="57">
        <f>Q358*S358</f>
        <v>0</v>
      </c>
      <c r="U358" s="57"/>
      <c r="V358" s="57">
        <f>U347</f>
        <v>0</v>
      </c>
      <c r="W358" s="57" t="s">
        <v>98</v>
      </c>
      <c r="X358" s="57">
        <v>50000</v>
      </c>
      <c r="Y358" s="57">
        <f>V358*X358</f>
        <v>0</v>
      </c>
      <c r="Z358" s="57"/>
      <c r="AA358" s="57">
        <f>Z347</f>
        <v>25</v>
      </c>
      <c r="AB358" s="57" t="s">
        <v>98</v>
      </c>
      <c r="AC358" s="57">
        <v>50000</v>
      </c>
      <c r="AD358" s="57">
        <f>AA358*AC358</f>
        <v>1250000</v>
      </c>
      <c r="AE358" s="57"/>
      <c r="AF358" s="57">
        <f>AE347</f>
        <v>0</v>
      </c>
      <c r="AG358" s="57" t="s">
        <v>98</v>
      </c>
      <c r="AH358" s="57">
        <v>50000</v>
      </c>
      <c r="AI358" s="57">
        <f>AF358*AH358</f>
        <v>0</v>
      </c>
      <c r="AJ358" s="57"/>
      <c r="AK358" s="57">
        <f>AJ347</f>
        <v>0</v>
      </c>
      <c r="AL358" s="57" t="s">
        <v>98</v>
      </c>
      <c r="AM358" s="57">
        <v>50000</v>
      </c>
      <c r="AN358" s="57">
        <f>AK358*AM358</f>
        <v>0</v>
      </c>
      <c r="AO358" s="57"/>
      <c r="AP358" s="57">
        <f>AO347</f>
        <v>25</v>
      </c>
      <c r="AQ358" s="57" t="s">
        <v>98</v>
      </c>
      <c r="AR358" s="57">
        <v>50000</v>
      </c>
      <c r="AS358" s="57">
        <f>AP358*AR358</f>
        <v>1250000</v>
      </c>
      <c r="AT358" s="57"/>
      <c r="AU358" s="57">
        <f>AT347</f>
        <v>0</v>
      </c>
      <c r="AV358" s="57" t="s">
        <v>98</v>
      </c>
      <c r="AW358" s="57">
        <v>50000</v>
      </c>
      <c r="AX358" s="57">
        <f>AU358*AW358</f>
        <v>0</v>
      </c>
      <c r="AY358" s="57"/>
      <c r="AZ358" s="57">
        <f>AY347</f>
        <v>0</v>
      </c>
      <c r="BA358" s="57" t="s">
        <v>98</v>
      </c>
      <c r="BB358" s="57">
        <v>50000</v>
      </c>
      <c r="BC358" s="57">
        <f>AZ358*BB358</f>
        <v>0</v>
      </c>
      <c r="BD358" s="57"/>
      <c r="BE358" s="57">
        <f>BD347</f>
        <v>25</v>
      </c>
      <c r="BF358" s="57" t="s">
        <v>98</v>
      </c>
      <c r="BG358" s="57">
        <v>50000</v>
      </c>
      <c r="BH358" s="57">
        <f>BE358*BG358</f>
        <v>1250000</v>
      </c>
      <c r="BI358" s="57"/>
      <c r="BJ358" s="57">
        <f>BI347</f>
        <v>0</v>
      </c>
      <c r="BK358" s="57" t="s">
        <v>98</v>
      </c>
      <c r="BL358" s="57">
        <v>50000</v>
      </c>
      <c r="BM358" s="57">
        <f>BJ358*BL358</f>
        <v>0</v>
      </c>
      <c r="BN358" s="51"/>
      <c r="BO358" s="67"/>
      <c r="BP358" s="67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  <c r="CE358" s="51"/>
      <c r="CF358" s="51"/>
    </row>
    <row r="359" spans="1:84" s="48" customFormat="1" ht="15" customHeight="1" x14ac:dyDescent="0.3">
      <c r="A359" s="58"/>
      <c r="B359" s="58"/>
      <c r="C359" s="58"/>
      <c r="D359" s="58"/>
      <c r="E359" s="57" t="s">
        <v>30</v>
      </c>
      <c r="F359" s="57"/>
      <c r="G359" s="57">
        <f>F347</f>
        <v>0</v>
      </c>
      <c r="H359" s="57" t="s">
        <v>95</v>
      </c>
      <c r="I359" s="57">
        <v>20000</v>
      </c>
      <c r="J359" s="57">
        <f>G359*I359</f>
        <v>0</v>
      </c>
      <c r="K359" s="57"/>
      <c r="L359" s="57">
        <f>K347</f>
        <v>25</v>
      </c>
      <c r="M359" s="57" t="s">
        <v>95</v>
      </c>
      <c r="N359" s="57">
        <v>20000</v>
      </c>
      <c r="O359" s="57">
        <f>L359*N359</f>
        <v>500000</v>
      </c>
      <c r="P359" s="57"/>
      <c r="Q359" s="57">
        <f>P347</f>
        <v>0</v>
      </c>
      <c r="R359" s="57" t="s">
        <v>95</v>
      </c>
      <c r="S359" s="57">
        <v>20000</v>
      </c>
      <c r="T359" s="57">
        <f>Q359*S359</f>
        <v>0</v>
      </c>
      <c r="U359" s="57"/>
      <c r="V359" s="57">
        <f>U347</f>
        <v>0</v>
      </c>
      <c r="W359" s="57" t="s">
        <v>95</v>
      </c>
      <c r="X359" s="57">
        <v>20000</v>
      </c>
      <c r="Y359" s="57">
        <f>V359*X359</f>
        <v>0</v>
      </c>
      <c r="Z359" s="57"/>
      <c r="AA359" s="57">
        <f>Z347</f>
        <v>25</v>
      </c>
      <c r="AB359" s="57" t="s">
        <v>95</v>
      </c>
      <c r="AC359" s="57">
        <v>20000</v>
      </c>
      <c r="AD359" s="57">
        <f>AA359*AC359</f>
        <v>500000</v>
      </c>
      <c r="AE359" s="57"/>
      <c r="AF359" s="57">
        <f>AE347</f>
        <v>0</v>
      </c>
      <c r="AG359" s="57" t="s">
        <v>95</v>
      </c>
      <c r="AH359" s="57">
        <v>20000</v>
      </c>
      <c r="AI359" s="57">
        <f>AF359*AH359</f>
        <v>0</v>
      </c>
      <c r="AJ359" s="57"/>
      <c r="AK359" s="57">
        <f>AJ347</f>
        <v>0</v>
      </c>
      <c r="AL359" s="57" t="s">
        <v>95</v>
      </c>
      <c r="AM359" s="57">
        <v>20000</v>
      </c>
      <c r="AN359" s="57">
        <f>AK359*AM359</f>
        <v>0</v>
      </c>
      <c r="AO359" s="57"/>
      <c r="AP359" s="57">
        <f>AO347</f>
        <v>25</v>
      </c>
      <c r="AQ359" s="57" t="s">
        <v>95</v>
      </c>
      <c r="AR359" s="57">
        <v>20000</v>
      </c>
      <c r="AS359" s="57">
        <f>AP359*AR359</f>
        <v>500000</v>
      </c>
      <c r="AT359" s="57"/>
      <c r="AU359" s="57">
        <f>AT347</f>
        <v>0</v>
      </c>
      <c r="AV359" s="57" t="s">
        <v>95</v>
      </c>
      <c r="AW359" s="57">
        <v>20000</v>
      </c>
      <c r="AX359" s="57">
        <f>AU359*AW359</f>
        <v>0</v>
      </c>
      <c r="AY359" s="57"/>
      <c r="AZ359" s="57">
        <f>AY347</f>
        <v>0</v>
      </c>
      <c r="BA359" s="57" t="s">
        <v>95</v>
      </c>
      <c r="BB359" s="57">
        <v>20000</v>
      </c>
      <c r="BC359" s="57">
        <f>AZ359*BB359</f>
        <v>0</v>
      </c>
      <c r="BD359" s="57"/>
      <c r="BE359" s="57">
        <f>BD347</f>
        <v>25</v>
      </c>
      <c r="BF359" s="57" t="s">
        <v>95</v>
      </c>
      <c r="BG359" s="57">
        <v>20000</v>
      </c>
      <c r="BH359" s="57">
        <f>BE359*BG359</f>
        <v>500000</v>
      </c>
      <c r="BI359" s="57"/>
      <c r="BJ359" s="57">
        <f>BI347</f>
        <v>0</v>
      </c>
      <c r="BK359" s="57" t="s">
        <v>95</v>
      </c>
      <c r="BL359" s="57">
        <v>20000</v>
      </c>
      <c r="BM359" s="57">
        <f>BJ359*BL359</f>
        <v>0</v>
      </c>
      <c r="BN359" s="51"/>
      <c r="BO359" s="67"/>
      <c r="BP359" s="67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  <c r="CE359" s="51"/>
      <c r="CF359" s="51"/>
    </row>
    <row r="360" spans="1:84" s="48" customFormat="1" ht="15" customHeight="1" x14ac:dyDescent="0.3">
      <c r="A360" s="58"/>
      <c r="B360" s="58"/>
      <c r="C360" s="58"/>
      <c r="D360" s="58"/>
      <c r="E360" s="57" t="s">
        <v>31</v>
      </c>
      <c r="F360" s="57"/>
      <c r="G360" s="57">
        <f>G347</f>
        <v>0</v>
      </c>
      <c r="H360" s="57" t="s">
        <v>94</v>
      </c>
      <c r="I360" s="57">
        <v>600000</v>
      </c>
      <c r="J360" s="57">
        <f>G360*I360</f>
        <v>0</v>
      </c>
      <c r="K360" s="57"/>
      <c r="L360" s="57">
        <f>L347</f>
        <v>1</v>
      </c>
      <c r="M360" s="57" t="s">
        <v>94</v>
      </c>
      <c r="N360" s="57">
        <v>600000</v>
      </c>
      <c r="O360" s="57">
        <f>L360*N360</f>
        <v>600000</v>
      </c>
      <c r="P360" s="57"/>
      <c r="Q360" s="57">
        <f>Q347</f>
        <v>0</v>
      </c>
      <c r="R360" s="57" t="s">
        <v>94</v>
      </c>
      <c r="S360" s="57">
        <v>600000</v>
      </c>
      <c r="T360" s="57">
        <f>Q360*S360</f>
        <v>0</v>
      </c>
      <c r="U360" s="57"/>
      <c r="V360" s="57">
        <f>V347</f>
        <v>0</v>
      </c>
      <c r="W360" s="57" t="s">
        <v>94</v>
      </c>
      <c r="X360" s="57">
        <v>600000</v>
      </c>
      <c r="Y360" s="57">
        <f>V360*X360</f>
        <v>0</v>
      </c>
      <c r="Z360" s="57"/>
      <c r="AA360" s="57">
        <f>AA347</f>
        <v>1</v>
      </c>
      <c r="AB360" s="57" t="s">
        <v>94</v>
      </c>
      <c r="AC360" s="57">
        <v>600000</v>
      </c>
      <c r="AD360" s="57">
        <f>AA360*AC360</f>
        <v>600000</v>
      </c>
      <c r="AE360" s="57"/>
      <c r="AF360" s="57">
        <f>AF347</f>
        <v>0</v>
      </c>
      <c r="AG360" s="57" t="s">
        <v>94</v>
      </c>
      <c r="AH360" s="57">
        <v>600000</v>
      </c>
      <c r="AI360" s="57">
        <f>AF360*AH360</f>
        <v>0</v>
      </c>
      <c r="AJ360" s="57"/>
      <c r="AK360" s="57">
        <f>AK347</f>
        <v>0</v>
      </c>
      <c r="AL360" s="57" t="s">
        <v>94</v>
      </c>
      <c r="AM360" s="57">
        <v>600000</v>
      </c>
      <c r="AN360" s="57">
        <f>AK360*AM360</f>
        <v>0</v>
      </c>
      <c r="AO360" s="57"/>
      <c r="AP360" s="57">
        <f>AP347</f>
        <v>1</v>
      </c>
      <c r="AQ360" s="57" t="s">
        <v>94</v>
      </c>
      <c r="AR360" s="57">
        <v>600000</v>
      </c>
      <c r="AS360" s="57">
        <f>AP360*AR360</f>
        <v>600000</v>
      </c>
      <c r="AT360" s="57"/>
      <c r="AU360" s="57">
        <f>AU347</f>
        <v>0</v>
      </c>
      <c r="AV360" s="57" t="s">
        <v>94</v>
      </c>
      <c r="AW360" s="57">
        <v>600000</v>
      </c>
      <c r="AX360" s="57">
        <f>AU360*AW360</f>
        <v>0</v>
      </c>
      <c r="AY360" s="57"/>
      <c r="AZ360" s="57">
        <f>AZ347</f>
        <v>0</v>
      </c>
      <c r="BA360" s="57" t="s">
        <v>94</v>
      </c>
      <c r="BB360" s="57">
        <v>600000</v>
      </c>
      <c r="BC360" s="57">
        <f>AZ360*BB360</f>
        <v>0</v>
      </c>
      <c r="BD360" s="57"/>
      <c r="BE360" s="57">
        <f>BE347</f>
        <v>1</v>
      </c>
      <c r="BF360" s="57" t="s">
        <v>94</v>
      </c>
      <c r="BG360" s="57">
        <v>600000</v>
      </c>
      <c r="BH360" s="57">
        <f>BE360*BG360</f>
        <v>600000</v>
      </c>
      <c r="BI360" s="57"/>
      <c r="BJ360" s="57">
        <f>BJ347</f>
        <v>0</v>
      </c>
      <c r="BK360" s="57" t="s">
        <v>94</v>
      </c>
      <c r="BL360" s="57">
        <v>600000</v>
      </c>
      <c r="BM360" s="57">
        <f>BJ360*BL360</f>
        <v>0</v>
      </c>
      <c r="BN360" s="51"/>
      <c r="BO360" s="67"/>
      <c r="BP360" s="67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  <c r="CE360" s="51"/>
      <c r="CF360" s="51"/>
    </row>
    <row r="361" spans="1:84" s="47" customFormat="1" ht="15" customHeight="1" x14ac:dyDescent="0.3">
      <c r="A361" s="56"/>
      <c r="B361" s="56"/>
      <c r="C361" s="56"/>
      <c r="D361" s="56"/>
      <c r="E361" s="56" t="s">
        <v>57</v>
      </c>
      <c r="F361" s="56">
        <f>G361*25</f>
        <v>0</v>
      </c>
      <c r="G361" s="56"/>
      <c r="H361" s="56" t="s">
        <v>91</v>
      </c>
      <c r="I361" s="56"/>
      <c r="J361" s="56">
        <f>J362+J369</f>
        <v>0</v>
      </c>
      <c r="K361" s="56">
        <f>L361*25</f>
        <v>25</v>
      </c>
      <c r="L361" s="56">
        <v>1</v>
      </c>
      <c r="M361" s="56" t="s">
        <v>91</v>
      </c>
      <c r="N361" s="56"/>
      <c r="O361" s="56">
        <f>O362+O369</f>
        <v>17467500</v>
      </c>
      <c r="P361" s="56">
        <f>Q361*25</f>
        <v>0</v>
      </c>
      <c r="Q361" s="56"/>
      <c r="R361" s="56" t="s">
        <v>91</v>
      </c>
      <c r="S361" s="56"/>
      <c r="T361" s="56">
        <f>T362+T369</f>
        <v>0</v>
      </c>
      <c r="U361" s="56">
        <f>V361*25</f>
        <v>0</v>
      </c>
      <c r="V361" s="56"/>
      <c r="W361" s="56" t="s">
        <v>91</v>
      </c>
      <c r="X361" s="56"/>
      <c r="Y361" s="56">
        <f>Y362+Y369</f>
        <v>0</v>
      </c>
      <c r="Z361" s="56">
        <f>AA361*25</f>
        <v>25</v>
      </c>
      <c r="AA361" s="56">
        <v>1</v>
      </c>
      <c r="AB361" s="56" t="s">
        <v>91</v>
      </c>
      <c r="AC361" s="56"/>
      <c r="AD361" s="56">
        <f>AD362+AD369</f>
        <v>17467500</v>
      </c>
      <c r="AE361" s="56">
        <f>AF361*25</f>
        <v>0</v>
      </c>
      <c r="AF361" s="56"/>
      <c r="AG361" s="56" t="s">
        <v>91</v>
      </c>
      <c r="AH361" s="56"/>
      <c r="AI361" s="56">
        <f>AI362+AI369</f>
        <v>0</v>
      </c>
      <c r="AJ361" s="56">
        <f>AK361*25</f>
        <v>0</v>
      </c>
      <c r="AK361" s="56"/>
      <c r="AL361" s="56" t="s">
        <v>91</v>
      </c>
      <c r="AM361" s="56"/>
      <c r="AN361" s="56">
        <f>AN362+AN369</f>
        <v>0</v>
      </c>
      <c r="AO361" s="56">
        <f>AP361*25</f>
        <v>25</v>
      </c>
      <c r="AP361" s="56">
        <v>1</v>
      </c>
      <c r="AQ361" s="56" t="s">
        <v>91</v>
      </c>
      <c r="AR361" s="56"/>
      <c r="AS361" s="56">
        <f>AS362+AS369</f>
        <v>17467500</v>
      </c>
      <c r="AT361" s="56">
        <f>AU361*25</f>
        <v>0</v>
      </c>
      <c r="AU361" s="56"/>
      <c r="AV361" s="56" t="s">
        <v>91</v>
      </c>
      <c r="AW361" s="56"/>
      <c r="AX361" s="56">
        <f>AX362+AX369</f>
        <v>0</v>
      </c>
      <c r="AY361" s="56">
        <f>AZ361*25</f>
        <v>0</v>
      </c>
      <c r="AZ361" s="56"/>
      <c r="BA361" s="56" t="s">
        <v>91</v>
      </c>
      <c r="BB361" s="56"/>
      <c r="BC361" s="56">
        <f>BC362+BC369</f>
        <v>0</v>
      </c>
      <c r="BD361" s="56">
        <f>BE361*25</f>
        <v>25</v>
      </c>
      <c r="BE361" s="56">
        <v>1</v>
      </c>
      <c r="BF361" s="56" t="s">
        <v>91</v>
      </c>
      <c r="BG361" s="56"/>
      <c r="BH361" s="56">
        <f>BH362+BH369</f>
        <v>17467500</v>
      </c>
      <c r="BI361" s="56">
        <f>BJ361*25</f>
        <v>0</v>
      </c>
      <c r="BJ361" s="56"/>
      <c r="BK361" s="56" t="s">
        <v>91</v>
      </c>
      <c r="BL361" s="56"/>
      <c r="BM361" s="56">
        <f>BM362+BM369</f>
        <v>0</v>
      </c>
      <c r="BN361" s="51"/>
      <c r="BO361" s="66"/>
      <c r="BP361" s="66"/>
      <c r="BQ361" s="50">
        <f>+F361+K361+P361+U361+Z361+AE361+AJ361+AO361+AT361+AY361+BD361+BI361</f>
        <v>100</v>
      </c>
      <c r="BR361" s="50">
        <f>+G361+L361+Q361+V361+AA361+AF361+AK361+AP361+AU361+AZ361+BE361+BJ361</f>
        <v>4</v>
      </c>
      <c r="BS361" s="50"/>
      <c r="BT361" s="50"/>
      <c r="BU361" s="50"/>
      <c r="BV361" s="50"/>
      <c r="BW361" s="50"/>
      <c r="BX361" s="50"/>
      <c r="BY361" s="50"/>
      <c r="BZ361" s="50"/>
      <c r="CA361" s="50"/>
      <c r="CB361" s="50"/>
      <c r="CC361" s="50"/>
      <c r="CD361" s="50"/>
      <c r="CE361" s="50"/>
      <c r="CF361" s="50"/>
    </row>
    <row r="362" spans="1:84" s="48" customFormat="1" ht="15" customHeight="1" x14ac:dyDescent="0.3">
      <c r="A362" s="58"/>
      <c r="B362" s="58"/>
      <c r="C362" s="58"/>
      <c r="D362" s="58"/>
      <c r="E362" s="57" t="s">
        <v>19</v>
      </c>
      <c r="F362" s="57"/>
      <c r="G362" s="57">
        <v>0</v>
      </c>
      <c r="H362" s="57" t="s">
        <v>82</v>
      </c>
      <c r="I362" s="57">
        <v>0</v>
      </c>
      <c r="J362" s="57">
        <f>SUM(J363:J368)</f>
        <v>0</v>
      </c>
      <c r="K362" s="57"/>
      <c r="L362" s="57">
        <v>0</v>
      </c>
      <c r="M362" s="57" t="s">
        <v>82</v>
      </c>
      <c r="N362" s="57">
        <v>0</v>
      </c>
      <c r="O362" s="57">
        <f>SUM(O363:O368)</f>
        <v>12367500</v>
      </c>
      <c r="P362" s="57"/>
      <c r="Q362" s="57">
        <v>0</v>
      </c>
      <c r="R362" s="57" t="s">
        <v>82</v>
      </c>
      <c r="S362" s="57">
        <v>0</v>
      </c>
      <c r="T362" s="57">
        <f>SUM(T363:T368)</f>
        <v>0</v>
      </c>
      <c r="U362" s="57"/>
      <c r="V362" s="57">
        <v>0</v>
      </c>
      <c r="W362" s="57" t="s">
        <v>82</v>
      </c>
      <c r="X362" s="57">
        <v>0</v>
      </c>
      <c r="Y362" s="57">
        <f>SUM(Y363:Y368)</f>
        <v>0</v>
      </c>
      <c r="Z362" s="57"/>
      <c r="AA362" s="57">
        <v>0</v>
      </c>
      <c r="AB362" s="57" t="s">
        <v>82</v>
      </c>
      <c r="AC362" s="57">
        <v>0</v>
      </c>
      <c r="AD362" s="57">
        <f>SUM(AD363:AD368)</f>
        <v>12367500</v>
      </c>
      <c r="AE362" s="57"/>
      <c r="AF362" s="57">
        <v>0</v>
      </c>
      <c r="AG362" s="57" t="s">
        <v>82</v>
      </c>
      <c r="AH362" s="57">
        <v>0</v>
      </c>
      <c r="AI362" s="57">
        <f>SUM(AI363:AI368)</f>
        <v>0</v>
      </c>
      <c r="AJ362" s="57"/>
      <c r="AK362" s="57">
        <v>0</v>
      </c>
      <c r="AL362" s="57" t="s">
        <v>82</v>
      </c>
      <c r="AM362" s="57">
        <v>0</v>
      </c>
      <c r="AN362" s="57">
        <f>SUM(AN363:AN368)</f>
        <v>0</v>
      </c>
      <c r="AO362" s="57"/>
      <c r="AP362" s="57">
        <v>0</v>
      </c>
      <c r="AQ362" s="57" t="s">
        <v>82</v>
      </c>
      <c r="AR362" s="57">
        <v>0</v>
      </c>
      <c r="AS362" s="57">
        <f>SUM(AS363:AS368)</f>
        <v>12367500</v>
      </c>
      <c r="AT362" s="57"/>
      <c r="AU362" s="57">
        <v>0</v>
      </c>
      <c r="AV362" s="57" t="s">
        <v>82</v>
      </c>
      <c r="AW362" s="57">
        <v>0</v>
      </c>
      <c r="AX362" s="57">
        <f>SUM(AX363:AX368)</f>
        <v>0</v>
      </c>
      <c r="AY362" s="57"/>
      <c r="AZ362" s="57">
        <v>0</v>
      </c>
      <c r="BA362" s="57" t="s">
        <v>82</v>
      </c>
      <c r="BB362" s="57">
        <v>0</v>
      </c>
      <c r="BC362" s="57">
        <f>SUM(BC363:BC368)</f>
        <v>0</v>
      </c>
      <c r="BD362" s="57"/>
      <c r="BE362" s="57">
        <v>0</v>
      </c>
      <c r="BF362" s="57" t="s">
        <v>82</v>
      </c>
      <c r="BG362" s="57">
        <v>0</v>
      </c>
      <c r="BH362" s="57">
        <f>SUM(BH363:BH368)</f>
        <v>12367500</v>
      </c>
      <c r="BI362" s="57"/>
      <c r="BJ362" s="57">
        <v>0</v>
      </c>
      <c r="BK362" s="57" t="s">
        <v>82</v>
      </c>
      <c r="BL362" s="57">
        <v>0</v>
      </c>
      <c r="BM362" s="57">
        <f>SUM(BM363:BM368)</f>
        <v>0</v>
      </c>
      <c r="BN362" s="51"/>
      <c r="BO362" s="67"/>
      <c r="BP362" s="67"/>
      <c r="BQ362" s="51"/>
      <c r="BR362" s="51"/>
      <c r="BS362" s="51"/>
      <c r="BT362" s="51"/>
      <c r="BU362" s="51"/>
      <c r="BV362" s="51"/>
      <c r="BW362" s="51"/>
      <c r="BX362" s="51"/>
      <c r="BY362" s="51"/>
      <c r="BZ362" s="51"/>
      <c r="CA362" s="51"/>
      <c r="CB362" s="51"/>
      <c r="CC362" s="51"/>
      <c r="CD362" s="51"/>
      <c r="CE362" s="51"/>
      <c r="CF362" s="51"/>
    </row>
    <row r="363" spans="1:84" s="48" customFormat="1" ht="15" customHeight="1" x14ac:dyDescent="0.3">
      <c r="A363" s="58"/>
      <c r="B363" s="58"/>
      <c r="C363" s="58"/>
      <c r="D363" s="58"/>
      <c r="E363" s="57" t="s">
        <v>20</v>
      </c>
      <c r="F363" s="57"/>
      <c r="G363" s="57">
        <f>44*G361</f>
        <v>0</v>
      </c>
      <c r="H363" s="57" t="s">
        <v>93</v>
      </c>
      <c r="I363" s="57">
        <v>150000</v>
      </c>
      <c r="J363" s="57">
        <f t="shared" ref="J363:J368" si="312">G363*I363</f>
        <v>0</v>
      </c>
      <c r="K363" s="57"/>
      <c r="L363" s="57">
        <f>44*L361</f>
        <v>44</v>
      </c>
      <c r="M363" s="57" t="s">
        <v>93</v>
      </c>
      <c r="N363" s="57">
        <v>150000</v>
      </c>
      <c r="O363" s="57">
        <f t="shared" ref="O363:O368" si="313">L363*N363</f>
        <v>6600000</v>
      </c>
      <c r="P363" s="57"/>
      <c r="Q363" s="57">
        <f>44*Q361</f>
        <v>0</v>
      </c>
      <c r="R363" s="57" t="s">
        <v>93</v>
      </c>
      <c r="S363" s="57">
        <v>150000</v>
      </c>
      <c r="T363" s="57">
        <f t="shared" ref="T363:T368" si="314">Q363*S363</f>
        <v>0</v>
      </c>
      <c r="U363" s="57"/>
      <c r="V363" s="57">
        <f>44*V361</f>
        <v>0</v>
      </c>
      <c r="W363" s="57" t="s">
        <v>93</v>
      </c>
      <c r="X363" s="57">
        <v>150000</v>
      </c>
      <c r="Y363" s="57">
        <f t="shared" ref="Y363:Y368" si="315">V363*X363</f>
        <v>0</v>
      </c>
      <c r="Z363" s="57"/>
      <c r="AA363" s="57">
        <f>44*AA361</f>
        <v>44</v>
      </c>
      <c r="AB363" s="57" t="s">
        <v>93</v>
      </c>
      <c r="AC363" s="57">
        <v>150000</v>
      </c>
      <c r="AD363" s="57">
        <f t="shared" ref="AD363:AD368" si="316">AA363*AC363</f>
        <v>6600000</v>
      </c>
      <c r="AE363" s="57"/>
      <c r="AF363" s="57">
        <f>44*AF361</f>
        <v>0</v>
      </c>
      <c r="AG363" s="57" t="s">
        <v>93</v>
      </c>
      <c r="AH363" s="57">
        <v>150000</v>
      </c>
      <c r="AI363" s="57">
        <f t="shared" ref="AI363:AI368" si="317">AF363*AH363</f>
        <v>0</v>
      </c>
      <c r="AJ363" s="57"/>
      <c r="AK363" s="57">
        <f>44*AK361</f>
        <v>0</v>
      </c>
      <c r="AL363" s="57" t="s">
        <v>93</v>
      </c>
      <c r="AM363" s="57">
        <v>150000</v>
      </c>
      <c r="AN363" s="57">
        <f t="shared" ref="AN363:AN368" si="318">AK363*AM363</f>
        <v>0</v>
      </c>
      <c r="AO363" s="57"/>
      <c r="AP363" s="57">
        <f>44*AP361</f>
        <v>44</v>
      </c>
      <c r="AQ363" s="57" t="s">
        <v>93</v>
      </c>
      <c r="AR363" s="57">
        <v>150000</v>
      </c>
      <c r="AS363" s="57">
        <f t="shared" ref="AS363:AS368" si="319">AP363*AR363</f>
        <v>6600000</v>
      </c>
      <c r="AT363" s="57"/>
      <c r="AU363" s="57">
        <f>44*AU361</f>
        <v>0</v>
      </c>
      <c r="AV363" s="57" t="s">
        <v>93</v>
      </c>
      <c r="AW363" s="57">
        <v>150000</v>
      </c>
      <c r="AX363" s="57">
        <f t="shared" ref="AX363:AX368" si="320">AU363*AW363</f>
        <v>0</v>
      </c>
      <c r="AY363" s="57"/>
      <c r="AZ363" s="57">
        <f>44*AZ361</f>
        <v>0</v>
      </c>
      <c r="BA363" s="57" t="s">
        <v>93</v>
      </c>
      <c r="BB363" s="57">
        <v>150000</v>
      </c>
      <c r="BC363" s="57">
        <f t="shared" ref="BC363:BC368" si="321">AZ363*BB363</f>
        <v>0</v>
      </c>
      <c r="BD363" s="57"/>
      <c r="BE363" s="57">
        <f>44*BE361</f>
        <v>44</v>
      </c>
      <c r="BF363" s="57" t="s">
        <v>93</v>
      </c>
      <c r="BG363" s="57">
        <v>150000</v>
      </c>
      <c r="BH363" s="57">
        <f t="shared" ref="BH363:BH368" si="322">BE363*BG363</f>
        <v>6600000</v>
      </c>
      <c r="BI363" s="57"/>
      <c r="BJ363" s="57">
        <f>44*BJ361</f>
        <v>0</v>
      </c>
      <c r="BK363" s="57" t="s">
        <v>93</v>
      </c>
      <c r="BL363" s="57">
        <v>150000</v>
      </c>
      <c r="BM363" s="57">
        <f t="shared" ref="BM363:BM368" si="323">BJ363*BL363</f>
        <v>0</v>
      </c>
      <c r="BN363" s="51"/>
      <c r="BO363" s="67"/>
      <c r="BP363" s="67"/>
      <c r="BQ363" s="51"/>
      <c r="BR363" s="51"/>
      <c r="BS363" s="51"/>
      <c r="BT363" s="51"/>
      <c r="BU363" s="51"/>
      <c r="BV363" s="51"/>
      <c r="BW363" s="51"/>
      <c r="BX363" s="51"/>
      <c r="BY363" s="51"/>
      <c r="BZ363" s="51"/>
      <c r="CA363" s="51"/>
      <c r="CB363" s="51"/>
      <c r="CC363" s="51"/>
      <c r="CD363" s="51"/>
      <c r="CE363" s="51"/>
      <c r="CF363" s="51"/>
    </row>
    <row r="364" spans="1:84" s="48" customFormat="1" ht="15" customHeight="1" x14ac:dyDescent="0.3">
      <c r="A364" s="58"/>
      <c r="B364" s="58"/>
      <c r="C364" s="58"/>
      <c r="D364" s="58"/>
      <c r="E364" s="57" t="s">
        <v>21</v>
      </c>
      <c r="F364" s="57"/>
      <c r="G364" s="57">
        <f>16*2*G361</f>
        <v>0</v>
      </c>
      <c r="H364" s="57" t="s">
        <v>93</v>
      </c>
      <c r="I364" s="57">
        <v>150000</v>
      </c>
      <c r="J364" s="57">
        <f t="shared" si="312"/>
        <v>0</v>
      </c>
      <c r="K364" s="57"/>
      <c r="L364" s="57">
        <f>16*2*L361</f>
        <v>32</v>
      </c>
      <c r="M364" s="57" t="s">
        <v>93</v>
      </c>
      <c r="N364" s="57">
        <v>150000</v>
      </c>
      <c r="O364" s="57">
        <f t="shared" si="313"/>
        <v>4800000</v>
      </c>
      <c r="P364" s="57"/>
      <c r="Q364" s="57">
        <f>16*2*Q361</f>
        <v>0</v>
      </c>
      <c r="R364" s="57" t="s">
        <v>93</v>
      </c>
      <c r="S364" s="57">
        <v>150000</v>
      </c>
      <c r="T364" s="57">
        <f t="shared" si="314"/>
        <v>0</v>
      </c>
      <c r="U364" s="57"/>
      <c r="V364" s="57">
        <f>16*2*V361</f>
        <v>0</v>
      </c>
      <c r="W364" s="57" t="s">
        <v>93</v>
      </c>
      <c r="X364" s="57">
        <v>150000</v>
      </c>
      <c r="Y364" s="57">
        <f t="shared" si="315"/>
        <v>0</v>
      </c>
      <c r="Z364" s="57"/>
      <c r="AA364" s="57">
        <f>16*2*AA361</f>
        <v>32</v>
      </c>
      <c r="AB364" s="57" t="s">
        <v>93</v>
      </c>
      <c r="AC364" s="57">
        <v>150000</v>
      </c>
      <c r="AD364" s="57">
        <f t="shared" si="316"/>
        <v>4800000</v>
      </c>
      <c r="AE364" s="57"/>
      <c r="AF364" s="57">
        <f>16*2*AF361</f>
        <v>0</v>
      </c>
      <c r="AG364" s="57" t="s">
        <v>93</v>
      </c>
      <c r="AH364" s="57">
        <v>150000</v>
      </c>
      <c r="AI364" s="57">
        <f t="shared" si="317"/>
        <v>0</v>
      </c>
      <c r="AJ364" s="57"/>
      <c r="AK364" s="57">
        <f>16*2*AK361</f>
        <v>0</v>
      </c>
      <c r="AL364" s="57" t="s">
        <v>93</v>
      </c>
      <c r="AM364" s="57">
        <v>150000</v>
      </c>
      <c r="AN364" s="57">
        <f t="shared" si="318"/>
        <v>0</v>
      </c>
      <c r="AO364" s="57"/>
      <c r="AP364" s="57">
        <f>16*2*AP361</f>
        <v>32</v>
      </c>
      <c r="AQ364" s="57" t="s">
        <v>93</v>
      </c>
      <c r="AR364" s="57">
        <v>150000</v>
      </c>
      <c r="AS364" s="57">
        <f t="shared" si="319"/>
        <v>4800000</v>
      </c>
      <c r="AT364" s="57"/>
      <c r="AU364" s="57">
        <f>16*2*AU361</f>
        <v>0</v>
      </c>
      <c r="AV364" s="57" t="s">
        <v>93</v>
      </c>
      <c r="AW364" s="57">
        <v>150000</v>
      </c>
      <c r="AX364" s="57">
        <f t="shared" si="320"/>
        <v>0</v>
      </c>
      <c r="AY364" s="57"/>
      <c r="AZ364" s="57">
        <f>16*2*AZ361</f>
        <v>0</v>
      </c>
      <c r="BA364" s="57" t="s">
        <v>93</v>
      </c>
      <c r="BB364" s="57">
        <v>150000</v>
      </c>
      <c r="BC364" s="57">
        <f t="shared" si="321"/>
        <v>0</v>
      </c>
      <c r="BD364" s="57"/>
      <c r="BE364" s="57">
        <f>16*2*BE361</f>
        <v>32</v>
      </c>
      <c r="BF364" s="57" t="s">
        <v>93</v>
      </c>
      <c r="BG364" s="57">
        <v>150000</v>
      </c>
      <c r="BH364" s="57">
        <f t="shared" si="322"/>
        <v>4800000</v>
      </c>
      <c r="BI364" s="57"/>
      <c r="BJ364" s="57">
        <f>16*2*BJ361</f>
        <v>0</v>
      </c>
      <c r="BK364" s="57" t="s">
        <v>93</v>
      </c>
      <c r="BL364" s="57">
        <v>150000</v>
      </c>
      <c r="BM364" s="57">
        <f t="shared" si="323"/>
        <v>0</v>
      </c>
      <c r="BN364" s="51"/>
      <c r="BO364" s="67"/>
      <c r="BP364" s="67"/>
      <c r="BQ364" s="51"/>
      <c r="BR364" s="51"/>
      <c r="BS364" s="51"/>
      <c r="BT364" s="51"/>
      <c r="BU364" s="51"/>
      <c r="BV364" s="51"/>
      <c r="BW364" s="51"/>
      <c r="BX364" s="51"/>
      <c r="BY364" s="51"/>
      <c r="BZ364" s="51"/>
      <c r="CA364" s="51"/>
      <c r="CB364" s="51"/>
      <c r="CC364" s="51"/>
      <c r="CD364" s="51"/>
      <c r="CE364" s="51"/>
      <c r="CF364" s="51"/>
    </row>
    <row r="365" spans="1:84" s="48" customFormat="1" ht="15" customHeight="1" x14ac:dyDescent="0.3">
      <c r="A365" s="58"/>
      <c r="B365" s="58"/>
      <c r="C365" s="58"/>
      <c r="D365" s="58"/>
      <c r="E365" s="57" t="s">
        <v>22</v>
      </c>
      <c r="F365" s="57"/>
      <c r="G365" s="57">
        <f>G361</f>
        <v>0</v>
      </c>
      <c r="H365" s="57" t="s">
        <v>94</v>
      </c>
      <c r="I365" s="57">
        <v>0</v>
      </c>
      <c r="J365" s="57">
        <f t="shared" si="312"/>
        <v>0</v>
      </c>
      <c r="K365" s="57"/>
      <c r="L365" s="57">
        <f>L361</f>
        <v>1</v>
      </c>
      <c r="M365" s="57" t="s">
        <v>94</v>
      </c>
      <c r="N365" s="57">
        <v>0</v>
      </c>
      <c r="O365" s="57">
        <f t="shared" si="313"/>
        <v>0</v>
      </c>
      <c r="P365" s="57"/>
      <c r="Q365" s="57">
        <f>Q361</f>
        <v>0</v>
      </c>
      <c r="R365" s="57" t="s">
        <v>94</v>
      </c>
      <c r="S365" s="57">
        <v>0</v>
      </c>
      <c r="T365" s="57">
        <f t="shared" si="314"/>
        <v>0</v>
      </c>
      <c r="U365" s="57"/>
      <c r="V365" s="57">
        <f>V361</f>
        <v>0</v>
      </c>
      <c r="W365" s="57" t="s">
        <v>94</v>
      </c>
      <c r="X365" s="57">
        <v>0</v>
      </c>
      <c r="Y365" s="57">
        <f t="shared" si="315"/>
        <v>0</v>
      </c>
      <c r="Z365" s="57"/>
      <c r="AA365" s="57">
        <f>AA361</f>
        <v>1</v>
      </c>
      <c r="AB365" s="57" t="s">
        <v>94</v>
      </c>
      <c r="AC365" s="57">
        <v>0</v>
      </c>
      <c r="AD365" s="57">
        <f t="shared" si="316"/>
        <v>0</v>
      </c>
      <c r="AE365" s="57"/>
      <c r="AF365" s="57">
        <f>AF361</f>
        <v>0</v>
      </c>
      <c r="AG365" s="57" t="s">
        <v>94</v>
      </c>
      <c r="AH365" s="57">
        <v>0</v>
      </c>
      <c r="AI365" s="57">
        <f t="shared" si="317"/>
        <v>0</v>
      </c>
      <c r="AJ365" s="57"/>
      <c r="AK365" s="57">
        <f>AK361</f>
        <v>0</v>
      </c>
      <c r="AL365" s="57" t="s">
        <v>94</v>
      </c>
      <c r="AM365" s="57">
        <v>0</v>
      </c>
      <c r="AN365" s="57">
        <f t="shared" si="318"/>
        <v>0</v>
      </c>
      <c r="AO365" s="57"/>
      <c r="AP365" s="57">
        <f>AP361</f>
        <v>1</v>
      </c>
      <c r="AQ365" s="57" t="s">
        <v>94</v>
      </c>
      <c r="AR365" s="57">
        <v>0</v>
      </c>
      <c r="AS365" s="57">
        <f t="shared" si="319"/>
        <v>0</v>
      </c>
      <c r="AT365" s="57"/>
      <c r="AU365" s="57">
        <f>AU361</f>
        <v>0</v>
      </c>
      <c r="AV365" s="57" t="s">
        <v>94</v>
      </c>
      <c r="AW365" s="57">
        <v>0</v>
      </c>
      <c r="AX365" s="57">
        <f t="shared" si="320"/>
        <v>0</v>
      </c>
      <c r="AY365" s="57"/>
      <c r="AZ365" s="57">
        <f>AZ361</f>
        <v>0</v>
      </c>
      <c r="BA365" s="57" t="s">
        <v>94</v>
      </c>
      <c r="BB365" s="57">
        <v>0</v>
      </c>
      <c r="BC365" s="57">
        <f t="shared" si="321"/>
        <v>0</v>
      </c>
      <c r="BD365" s="57"/>
      <c r="BE365" s="57">
        <f>BE361</f>
        <v>1</v>
      </c>
      <c r="BF365" s="57" t="s">
        <v>94</v>
      </c>
      <c r="BG365" s="57">
        <v>0</v>
      </c>
      <c r="BH365" s="57">
        <f t="shared" si="322"/>
        <v>0</v>
      </c>
      <c r="BI365" s="57"/>
      <c r="BJ365" s="57">
        <f>BJ361</f>
        <v>0</v>
      </c>
      <c r="BK365" s="57" t="s">
        <v>94</v>
      </c>
      <c r="BL365" s="57">
        <v>0</v>
      </c>
      <c r="BM365" s="57">
        <f t="shared" si="323"/>
        <v>0</v>
      </c>
      <c r="BN365" s="51"/>
      <c r="BO365" s="67"/>
      <c r="BP365" s="67"/>
      <c r="BQ365" s="51"/>
      <c r="BR365" s="51"/>
      <c r="BS365" s="51"/>
      <c r="BT365" s="51"/>
      <c r="BU365" s="51"/>
      <c r="BV365" s="51"/>
      <c r="BW365" s="51"/>
      <c r="BX365" s="51"/>
      <c r="BY365" s="51"/>
      <c r="BZ365" s="51"/>
      <c r="CA365" s="51"/>
      <c r="CB365" s="51"/>
      <c r="CC365" s="51"/>
      <c r="CD365" s="51"/>
      <c r="CE365" s="51"/>
      <c r="CF365" s="51"/>
    </row>
    <row r="366" spans="1:84" s="48" customFormat="1" ht="15" customHeight="1" x14ac:dyDescent="0.3">
      <c r="A366" s="58"/>
      <c r="B366" s="58"/>
      <c r="C366" s="58"/>
      <c r="D366" s="58"/>
      <c r="E366" s="57" t="s">
        <v>23</v>
      </c>
      <c r="F366" s="57"/>
      <c r="G366" s="57">
        <f>2*G361</f>
        <v>0</v>
      </c>
      <c r="H366" s="57" t="s">
        <v>95</v>
      </c>
      <c r="I366" s="57">
        <v>190000</v>
      </c>
      <c r="J366" s="57">
        <f t="shared" si="312"/>
        <v>0</v>
      </c>
      <c r="K366" s="57"/>
      <c r="L366" s="57">
        <f>2*L361</f>
        <v>2</v>
      </c>
      <c r="M366" s="57" t="s">
        <v>95</v>
      </c>
      <c r="N366" s="57">
        <v>190000</v>
      </c>
      <c r="O366" s="57">
        <f t="shared" si="313"/>
        <v>380000</v>
      </c>
      <c r="P366" s="57"/>
      <c r="Q366" s="57">
        <f>2*Q361</f>
        <v>0</v>
      </c>
      <c r="R366" s="57" t="s">
        <v>95</v>
      </c>
      <c r="S366" s="57">
        <v>190000</v>
      </c>
      <c r="T366" s="57">
        <f t="shared" si="314"/>
        <v>0</v>
      </c>
      <c r="U366" s="57"/>
      <c r="V366" s="57">
        <f>2*V361</f>
        <v>0</v>
      </c>
      <c r="W366" s="57" t="s">
        <v>95</v>
      </c>
      <c r="X366" s="57">
        <v>190000</v>
      </c>
      <c r="Y366" s="57">
        <f t="shared" si="315"/>
        <v>0</v>
      </c>
      <c r="Z366" s="57"/>
      <c r="AA366" s="57">
        <f>2*AA361</f>
        <v>2</v>
      </c>
      <c r="AB366" s="57" t="s">
        <v>95</v>
      </c>
      <c r="AC366" s="57">
        <v>190000</v>
      </c>
      <c r="AD366" s="57">
        <f t="shared" si="316"/>
        <v>380000</v>
      </c>
      <c r="AE366" s="57"/>
      <c r="AF366" s="57">
        <f>2*AF361</f>
        <v>0</v>
      </c>
      <c r="AG366" s="57" t="s">
        <v>95</v>
      </c>
      <c r="AH366" s="57">
        <v>190000</v>
      </c>
      <c r="AI366" s="57">
        <f t="shared" si="317"/>
        <v>0</v>
      </c>
      <c r="AJ366" s="57"/>
      <c r="AK366" s="57">
        <f>2*AK361</f>
        <v>0</v>
      </c>
      <c r="AL366" s="57" t="s">
        <v>95</v>
      </c>
      <c r="AM366" s="57">
        <v>190000</v>
      </c>
      <c r="AN366" s="57">
        <f t="shared" si="318"/>
        <v>0</v>
      </c>
      <c r="AO366" s="57"/>
      <c r="AP366" s="57">
        <f>2*AP361</f>
        <v>2</v>
      </c>
      <c r="AQ366" s="57" t="s">
        <v>95</v>
      </c>
      <c r="AR366" s="57">
        <v>190000</v>
      </c>
      <c r="AS366" s="57">
        <f t="shared" si="319"/>
        <v>380000</v>
      </c>
      <c r="AT366" s="57"/>
      <c r="AU366" s="57">
        <f>2*AU361</f>
        <v>0</v>
      </c>
      <c r="AV366" s="57" t="s">
        <v>95</v>
      </c>
      <c r="AW366" s="57">
        <v>190000</v>
      </c>
      <c r="AX366" s="57">
        <f t="shared" si="320"/>
        <v>0</v>
      </c>
      <c r="AY366" s="57"/>
      <c r="AZ366" s="57">
        <f>2*AZ361</f>
        <v>0</v>
      </c>
      <c r="BA366" s="57" t="s">
        <v>95</v>
      </c>
      <c r="BB366" s="57">
        <v>190000</v>
      </c>
      <c r="BC366" s="57">
        <f t="shared" si="321"/>
        <v>0</v>
      </c>
      <c r="BD366" s="57"/>
      <c r="BE366" s="57">
        <f>2*BE361</f>
        <v>2</v>
      </c>
      <c r="BF366" s="57" t="s">
        <v>95</v>
      </c>
      <c r="BG366" s="57">
        <v>190000</v>
      </c>
      <c r="BH366" s="57">
        <f t="shared" si="322"/>
        <v>380000</v>
      </c>
      <c r="BI366" s="57"/>
      <c r="BJ366" s="57">
        <f>2*BJ361</f>
        <v>0</v>
      </c>
      <c r="BK366" s="57" t="s">
        <v>95</v>
      </c>
      <c r="BL366" s="57">
        <v>190000</v>
      </c>
      <c r="BM366" s="57">
        <f t="shared" si="323"/>
        <v>0</v>
      </c>
      <c r="BN366" s="51"/>
      <c r="BO366" s="67"/>
      <c r="BP366" s="67"/>
      <c r="BQ366" s="51"/>
      <c r="BR366" s="51"/>
      <c r="BS366" s="51"/>
      <c r="BT366" s="51"/>
      <c r="BU366" s="51"/>
      <c r="BV366" s="51"/>
      <c r="BW366" s="51"/>
      <c r="BX366" s="51"/>
      <c r="BY366" s="51"/>
      <c r="BZ366" s="51"/>
      <c r="CA366" s="51"/>
      <c r="CB366" s="51"/>
      <c r="CC366" s="51"/>
      <c r="CD366" s="51"/>
      <c r="CE366" s="51"/>
      <c r="CF366" s="51"/>
    </row>
    <row r="367" spans="1:84" s="48" customFormat="1" ht="15" customHeight="1" x14ac:dyDescent="0.3">
      <c r="A367" s="58"/>
      <c r="B367" s="58"/>
      <c r="C367" s="58"/>
      <c r="D367" s="58"/>
      <c r="E367" s="57" t="s">
        <v>24</v>
      </c>
      <c r="F367" s="57"/>
      <c r="G367" s="57">
        <f>2*2*G361</f>
        <v>0</v>
      </c>
      <c r="H367" s="57" t="s">
        <v>96</v>
      </c>
      <c r="I367" s="57">
        <v>100000</v>
      </c>
      <c r="J367" s="57">
        <f t="shared" si="312"/>
        <v>0</v>
      </c>
      <c r="K367" s="57"/>
      <c r="L367" s="57">
        <f>2*2*L361</f>
        <v>4</v>
      </c>
      <c r="M367" s="57" t="s">
        <v>96</v>
      </c>
      <c r="N367" s="57">
        <v>100000</v>
      </c>
      <c r="O367" s="57">
        <f t="shared" si="313"/>
        <v>400000</v>
      </c>
      <c r="P367" s="57"/>
      <c r="Q367" s="57">
        <f>2*2*Q361</f>
        <v>0</v>
      </c>
      <c r="R367" s="57" t="s">
        <v>96</v>
      </c>
      <c r="S367" s="57">
        <v>100000</v>
      </c>
      <c r="T367" s="57">
        <f t="shared" si="314"/>
        <v>0</v>
      </c>
      <c r="U367" s="57"/>
      <c r="V367" s="57">
        <f>2*2*V361</f>
        <v>0</v>
      </c>
      <c r="W367" s="57" t="s">
        <v>96</v>
      </c>
      <c r="X367" s="57">
        <v>100000</v>
      </c>
      <c r="Y367" s="57">
        <f t="shared" si="315"/>
        <v>0</v>
      </c>
      <c r="Z367" s="57"/>
      <c r="AA367" s="57">
        <f>2*2*AA361</f>
        <v>4</v>
      </c>
      <c r="AB367" s="57" t="s">
        <v>96</v>
      </c>
      <c r="AC367" s="57">
        <v>100000</v>
      </c>
      <c r="AD367" s="57">
        <f t="shared" si="316"/>
        <v>400000</v>
      </c>
      <c r="AE367" s="57"/>
      <c r="AF367" s="57">
        <f>2*2*AF361</f>
        <v>0</v>
      </c>
      <c r="AG367" s="57" t="s">
        <v>96</v>
      </c>
      <c r="AH367" s="57">
        <v>100000</v>
      </c>
      <c r="AI367" s="57">
        <f t="shared" si="317"/>
        <v>0</v>
      </c>
      <c r="AJ367" s="57"/>
      <c r="AK367" s="57">
        <f>2*2*AK361</f>
        <v>0</v>
      </c>
      <c r="AL367" s="57" t="s">
        <v>96</v>
      </c>
      <c r="AM367" s="57">
        <v>100000</v>
      </c>
      <c r="AN367" s="57">
        <f t="shared" si="318"/>
        <v>0</v>
      </c>
      <c r="AO367" s="57"/>
      <c r="AP367" s="57">
        <f>2*2*AP361</f>
        <v>4</v>
      </c>
      <c r="AQ367" s="57" t="s">
        <v>96</v>
      </c>
      <c r="AR367" s="57">
        <v>100000</v>
      </c>
      <c r="AS367" s="57">
        <f t="shared" si="319"/>
        <v>400000</v>
      </c>
      <c r="AT367" s="57"/>
      <c r="AU367" s="57">
        <f>2*2*AU361</f>
        <v>0</v>
      </c>
      <c r="AV367" s="57" t="s">
        <v>96</v>
      </c>
      <c r="AW367" s="57">
        <v>100000</v>
      </c>
      <c r="AX367" s="57">
        <f t="shared" si="320"/>
        <v>0</v>
      </c>
      <c r="AY367" s="57"/>
      <c r="AZ367" s="57">
        <f>2*2*AZ361</f>
        <v>0</v>
      </c>
      <c r="BA367" s="57" t="s">
        <v>96</v>
      </c>
      <c r="BB367" s="57">
        <v>100000</v>
      </c>
      <c r="BC367" s="57">
        <f t="shared" si="321"/>
        <v>0</v>
      </c>
      <c r="BD367" s="57"/>
      <c r="BE367" s="57">
        <f>2*2*BE361</f>
        <v>4</v>
      </c>
      <c r="BF367" s="57" t="s">
        <v>96</v>
      </c>
      <c r="BG367" s="57">
        <v>100000</v>
      </c>
      <c r="BH367" s="57">
        <f t="shared" si="322"/>
        <v>400000</v>
      </c>
      <c r="BI367" s="57"/>
      <c r="BJ367" s="57">
        <f>2*2*BJ361</f>
        <v>0</v>
      </c>
      <c r="BK367" s="57" t="s">
        <v>96</v>
      </c>
      <c r="BL367" s="57">
        <v>100000</v>
      </c>
      <c r="BM367" s="57">
        <f t="shared" si="323"/>
        <v>0</v>
      </c>
      <c r="BN367" s="51"/>
      <c r="BO367" s="67"/>
      <c r="BP367" s="67"/>
      <c r="BQ367" s="51"/>
      <c r="BR367" s="51"/>
      <c r="BS367" s="51"/>
      <c r="BT367" s="51"/>
      <c r="BU367" s="51"/>
      <c r="BV367" s="51"/>
      <c r="BW367" s="51"/>
      <c r="BX367" s="51"/>
      <c r="BY367" s="51"/>
      <c r="BZ367" s="51"/>
      <c r="CA367" s="51"/>
      <c r="CB367" s="51"/>
      <c r="CC367" s="51"/>
      <c r="CD367" s="51"/>
      <c r="CE367" s="51"/>
      <c r="CF367" s="51"/>
    </row>
    <row r="368" spans="1:84" s="48" customFormat="1" ht="15" customHeight="1" x14ac:dyDescent="0.3">
      <c r="A368" s="58"/>
      <c r="B368" s="58"/>
      <c r="C368" s="58"/>
      <c r="D368" s="58"/>
      <c r="E368" s="57" t="s">
        <v>25</v>
      </c>
      <c r="F368" s="57"/>
      <c r="G368" s="57">
        <f>1*F361</f>
        <v>0</v>
      </c>
      <c r="H368" s="57" t="s">
        <v>95</v>
      </c>
      <c r="I368" s="57">
        <v>7500</v>
      </c>
      <c r="J368" s="57">
        <f t="shared" si="312"/>
        <v>0</v>
      </c>
      <c r="K368" s="57"/>
      <c r="L368" s="57">
        <f>1*K361</f>
        <v>25</v>
      </c>
      <c r="M368" s="57" t="s">
        <v>95</v>
      </c>
      <c r="N368" s="57">
        <v>7500</v>
      </c>
      <c r="O368" s="57">
        <f t="shared" si="313"/>
        <v>187500</v>
      </c>
      <c r="P368" s="57"/>
      <c r="Q368" s="57">
        <f>1*P361</f>
        <v>0</v>
      </c>
      <c r="R368" s="57" t="s">
        <v>95</v>
      </c>
      <c r="S368" s="57">
        <v>7500</v>
      </c>
      <c r="T368" s="57">
        <f t="shared" si="314"/>
        <v>0</v>
      </c>
      <c r="U368" s="57"/>
      <c r="V368" s="57">
        <f>1*U361</f>
        <v>0</v>
      </c>
      <c r="W368" s="57" t="s">
        <v>95</v>
      </c>
      <c r="X368" s="57">
        <v>7500</v>
      </c>
      <c r="Y368" s="57">
        <f t="shared" si="315"/>
        <v>0</v>
      </c>
      <c r="Z368" s="57"/>
      <c r="AA368" s="57">
        <f>1*Z361</f>
        <v>25</v>
      </c>
      <c r="AB368" s="57" t="s">
        <v>95</v>
      </c>
      <c r="AC368" s="57">
        <v>7500</v>
      </c>
      <c r="AD368" s="57">
        <f t="shared" si="316"/>
        <v>187500</v>
      </c>
      <c r="AE368" s="57"/>
      <c r="AF368" s="57">
        <f>1*AE361</f>
        <v>0</v>
      </c>
      <c r="AG368" s="57" t="s">
        <v>95</v>
      </c>
      <c r="AH368" s="57">
        <v>7500</v>
      </c>
      <c r="AI368" s="57">
        <f t="shared" si="317"/>
        <v>0</v>
      </c>
      <c r="AJ368" s="57"/>
      <c r="AK368" s="57">
        <f>1*AJ361</f>
        <v>0</v>
      </c>
      <c r="AL368" s="57" t="s">
        <v>95</v>
      </c>
      <c r="AM368" s="57">
        <v>7500</v>
      </c>
      <c r="AN368" s="57">
        <f t="shared" si="318"/>
        <v>0</v>
      </c>
      <c r="AO368" s="57"/>
      <c r="AP368" s="57">
        <f>1*AO361</f>
        <v>25</v>
      </c>
      <c r="AQ368" s="57" t="s">
        <v>95</v>
      </c>
      <c r="AR368" s="57">
        <v>7500</v>
      </c>
      <c r="AS368" s="57">
        <f t="shared" si="319"/>
        <v>187500</v>
      </c>
      <c r="AT368" s="57"/>
      <c r="AU368" s="57">
        <f>1*AT361</f>
        <v>0</v>
      </c>
      <c r="AV368" s="57" t="s">
        <v>95</v>
      </c>
      <c r="AW368" s="57">
        <v>7500</v>
      </c>
      <c r="AX368" s="57">
        <f t="shared" si="320"/>
        <v>0</v>
      </c>
      <c r="AY368" s="57"/>
      <c r="AZ368" s="57">
        <f>1*AY361</f>
        <v>0</v>
      </c>
      <c r="BA368" s="57" t="s">
        <v>95</v>
      </c>
      <c r="BB368" s="57">
        <v>7500</v>
      </c>
      <c r="BC368" s="57">
        <f t="shared" si="321"/>
        <v>0</v>
      </c>
      <c r="BD368" s="57"/>
      <c r="BE368" s="57">
        <f>1*BD361</f>
        <v>25</v>
      </c>
      <c r="BF368" s="57" t="s">
        <v>95</v>
      </c>
      <c r="BG368" s="57">
        <v>7500</v>
      </c>
      <c r="BH368" s="57">
        <f t="shared" si="322"/>
        <v>187500</v>
      </c>
      <c r="BI368" s="57"/>
      <c r="BJ368" s="57">
        <f>1*BI361</f>
        <v>0</v>
      </c>
      <c r="BK368" s="57" t="s">
        <v>95</v>
      </c>
      <c r="BL368" s="57">
        <v>7500</v>
      </c>
      <c r="BM368" s="57">
        <f t="shared" si="323"/>
        <v>0</v>
      </c>
      <c r="BN368" s="51"/>
      <c r="BO368" s="67"/>
      <c r="BP368" s="67"/>
      <c r="BQ368" s="51"/>
      <c r="BR368" s="51"/>
      <c r="BS368" s="51"/>
      <c r="BT368" s="51"/>
      <c r="BU368" s="51"/>
      <c r="BV368" s="51"/>
      <c r="BW368" s="51"/>
      <c r="BX368" s="51"/>
      <c r="BY368" s="51"/>
      <c r="BZ368" s="51"/>
      <c r="CA368" s="51"/>
      <c r="CB368" s="51"/>
      <c r="CC368" s="51"/>
      <c r="CD368" s="51"/>
      <c r="CE368" s="51"/>
      <c r="CF368" s="51"/>
    </row>
    <row r="369" spans="1:84" s="48" customFormat="1" ht="15" customHeight="1" x14ac:dyDescent="0.3">
      <c r="A369" s="58"/>
      <c r="B369" s="58"/>
      <c r="C369" s="58"/>
      <c r="D369" s="58"/>
      <c r="E369" s="57" t="s">
        <v>26</v>
      </c>
      <c r="F369" s="57"/>
      <c r="G369" s="57">
        <v>0</v>
      </c>
      <c r="H369" s="57" t="s">
        <v>82</v>
      </c>
      <c r="I369" s="57">
        <v>0</v>
      </c>
      <c r="J369" s="57">
        <f>SUM(J370:J373)</f>
        <v>0</v>
      </c>
      <c r="K369" s="57"/>
      <c r="L369" s="57">
        <v>0</v>
      </c>
      <c r="M369" s="57" t="s">
        <v>82</v>
      </c>
      <c r="N369" s="57">
        <v>0</v>
      </c>
      <c r="O369" s="57">
        <f>SUM(O370:O373)</f>
        <v>5100000</v>
      </c>
      <c r="P369" s="57"/>
      <c r="Q369" s="57">
        <v>0</v>
      </c>
      <c r="R369" s="57" t="s">
        <v>82</v>
      </c>
      <c r="S369" s="57">
        <v>0</v>
      </c>
      <c r="T369" s="57">
        <f>SUM(T370:T373)</f>
        <v>0</v>
      </c>
      <c r="U369" s="57"/>
      <c r="V369" s="57">
        <v>0</v>
      </c>
      <c r="W369" s="57" t="s">
        <v>82</v>
      </c>
      <c r="X369" s="57">
        <v>0</v>
      </c>
      <c r="Y369" s="57">
        <f>SUM(Y370:Y373)</f>
        <v>0</v>
      </c>
      <c r="Z369" s="57"/>
      <c r="AA369" s="57">
        <v>0</v>
      </c>
      <c r="AB369" s="57" t="s">
        <v>82</v>
      </c>
      <c r="AC369" s="57">
        <v>0</v>
      </c>
      <c r="AD369" s="57">
        <f>SUM(AD370:AD373)</f>
        <v>5100000</v>
      </c>
      <c r="AE369" s="57"/>
      <c r="AF369" s="57">
        <v>0</v>
      </c>
      <c r="AG369" s="57" t="s">
        <v>82</v>
      </c>
      <c r="AH369" s="57">
        <v>0</v>
      </c>
      <c r="AI369" s="57">
        <f>SUM(AI370:AI373)</f>
        <v>0</v>
      </c>
      <c r="AJ369" s="57"/>
      <c r="AK369" s="57">
        <v>0</v>
      </c>
      <c r="AL369" s="57" t="s">
        <v>82</v>
      </c>
      <c r="AM369" s="57">
        <v>0</v>
      </c>
      <c r="AN369" s="57">
        <f>SUM(AN370:AN373)</f>
        <v>0</v>
      </c>
      <c r="AO369" s="57"/>
      <c r="AP369" s="57">
        <v>0</v>
      </c>
      <c r="AQ369" s="57" t="s">
        <v>82</v>
      </c>
      <c r="AR369" s="57">
        <v>0</v>
      </c>
      <c r="AS369" s="57">
        <f>SUM(AS370:AS373)</f>
        <v>5100000</v>
      </c>
      <c r="AT369" s="57"/>
      <c r="AU369" s="57">
        <v>0</v>
      </c>
      <c r="AV369" s="57" t="s">
        <v>82</v>
      </c>
      <c r="AW369" s="57">
        <v>0</v>
      </c>
      <c r="AX369" s="57">
        <f>SUM(AX370:AX373)</f>
        <v>0</v>
      </c>
      <c r="AY369" s="57"/>
      <c r="AZ369" s="57">
        <v>0</v>
      </c>
      <c r="BA369" s="57" t="s">
        <v>82</v>
      </c>
      <c r="BB369" s="57">
        <v>0</v>
      </c>
      <c r="BC369" s="57">
        <f>SUM(BC370:BC373)</f>
        <v>0</v>
      </c>
      <c r="BD369" s="57"/>
      <c r="BE369" s="57">
        <v>0</v>
      </c>
      <c r="BF369" s="57" t="s">
        <v>82</v>
      </c>
      <c r="BG369" s="57">
        <v>0</v>
      </c>
      <c r="BH369" s="57">
        <f>SUM(BH370:BH373)</f>
        <v>5100000</v>
      </c>
      <c r="BI369" s="57"/>
      <c r="BJ369" s="57">
        <v>0</v>
      </c>
      <c r="BK369" s="57" t="s">
        <v>82</v>
      </c>
      <c r="BL369" s="57">
        <v>0</v>
      </c>
      <c r="BM369" s="57">
        <f>SUM(BM370:BM373)</f>
        <v>0</v>
      </c>
      <c r="BN369" s="51"/>
      <c r="BO369" s="67"/>
      <c r="BP369" s="67"/>
      <c r="BQ369" s="51"/>
      <c r="BR369" s="51"/>
      <c r="BS369" s="51"/>
      <c r="BT369" s="51"/>
      <c r="BU369" s="51"/>
      <c r="BV369" s="51"/>
      <c r="BW369" s="51"/>
      <c r="BX369" s="51"/>
      <c r="BY369" s="51"/>
      <c r="BZ369" s="51"/>
      <c r="CA369" s="51"/>
      <c r="CB369" s="51"/>
      <c r="CC369" s="51"/>
      <c r="CD369" s="51"/>
      <c r="CE369" s="51"/>
      <c r="CF369" s="51"/>
    </row>
    <row r="370" spans="1:84" s="48" customFormat="1" ht="15" customHeight="1" x14ac:dyDescent="0.3">
      <c r="A370" s="58"/>
      <c r="B370" s="58"/>
      <c r="C370" s="58"/>
      <c r="D370" s="58"/>
      <c r="E370" s="57" t="s">
        <v>28</v>
      </c>
      <c r="F370" s="57"/>
      <c r="G370" s="57">
        <f>F361</f>
        <v>0</v>
      </c>
      <c r="H370" s="57" t="s">
        <v>95</v>
      </c>
      <c r="I370" s="57">
        <f>20000+80000</f>
        <v>100000</v>
      </c>
      <c r="J370" s="57">
        <f>G370*I370</f>
        <v>0</v>
      </c>
      <c r="K370" s="57"/>
      <c r="L370" s="57">
        <f>K361</f>
        <v>25</v>
      </c>
      <c r="M370" s="57" t="s">
        <v>95</v>
      </c>
      <c r="N370" s="57">
        <f>20000+80000</f>
        <v>100000</v>
      </c>
      <c r="O370" s="57">
        <f>L370*N370</f>
        <v>2500000</v>
      </c>
      <c r="P370" s="57"/>
      <c r="Q370" s="57">
        <f>P361</f>
        <v>0</v>
      </c>
      <c r="R370" s="57" t="s">
        <v>95</v>
      </c>
      <c r="S370" s="57">
        <f>20000+80000</f>
        <v>100000</v>
      </c>
      <c r="T370" s="57">
        <f>Q370*S370</f>
        <v>0</v>
      </c>
      <c r="U370" s="57"/>
      <c r="V370" s="57">
        <f>U361</f>
        <v>0</v>
      </c>
      <c r="W370" s="57" t="s">
        <v>95</v>
      </c>
      <c r="X370" s="57">
        <f>20000+80000</f>
        <v>100000</v>
      </c>
      <c r="Y370" s="57">
        <f>V370*X370</f>
        <v>0</v>
      </c>
      <c r="Z370" s="57"/>
      <c r="AA370" s="57">
        <f>Z361</f>
        <v>25</v>
      </c>
      <c r="AB370" s="57" t="s">
        <v>95</v>
      </c>
      <c r="AC370" s="57">
        <f>20000+80000</f>
        <v>100000</v>
      </c>
      <c r="AD370" s="57">
        <f>AA370*AC370</f>
        <v>2500000</v>
      </c>
      <c r="AE370" s="57"/>
      <c r="AF370" s="57">
        <f>AE361</f>
        <v>0</v>
      </c>
      <c r="AG370" s="57" t="s">
        <v>95</v>
      </c>
      <c r="AH370" s="57">
        <f>20000+80000</f>
        <v>100000</v>
      </c>
      <c r="AI370" s="57">
        <f>AF370*AH370</f>
        <v>0</v>
      </c>
      <c r="AJ370" s="57"/>
      <c r="AK370" s="57">
        <f>AJ361</f>
        <v>0</v>
      </c>
      <c r="AL370" s="57" t="s">
        <v>95</v>
      </c>
      <c r="AM370" s="57">
        <f>20000+80000</f>
        <v>100000</v>
      </c>
      <c r="AN370" s="57">
        <f>AK370*AM370</f>
        <v>0</v>
      </c>
      <c r="AO370" s="57"/>
      <c r="AP370" s="57">
        <f>AO361</f>
        <v>25</v>
      </c>
      <c r="AQ370" s="57" t="s">
        <v>95</v>
      </c>
      <c r="AR370" s="57">
        <f>20000+80000</f>
        <v>100000</v>
      </c>
      <c r="AS370" s="57">
        <f>AP370*AR370</f>
        <v>2500000</v>
      </c>
      <c r="AT370" s="57"/>
      <c r="AU370" s="57">
        <f>AT361</f>
        <v>0</v>
      </c>
      <c r="AV370" s="57" t="s">
        <v>95</v>
      </c>
      <c r="AW370" s="57">
        <f>20000+80000</f>
        <v>100000</v>
      </c>
      <c r="AX370" s="57">
        <f>AU370*AW370</f>
        <v>0</v>
      </c>
      <c r="AY370" s="57"/>
      <c r="AZ370" s="57">
        <f>AY361</f>
        <v>0</v>
      </c>
      <c r="BA370" s="57" t="s">
        <v>95</v>
      </c>
      <c r="BB370" s="57">
        <f>20000+80000</f>
        <v>100000</v>
      </c>
      <c r="BC370" s="57">
        <f>AZ370*BB370</f>
        <v>0</v>
      </c>
      <c r="BD370" s="57"/>
      <c r="BE370" s="57">
        <f>BD361</f>
        <v>25</v>
      </c>
      <c r="BF370" s="57" t="s">
        <v>95</v>
      </c>
      <c r="BG370" s="57">
        <f>20000+80000</f>
        <v>100000</v>
      </c>
      <c r="BH370" s="57">
        <f>BE370*BG370</f>
        <v>2500000</v>
      </c>
      <c r="BI370" s="57"/>
      <c r="BJ370" s="57">
        <f>BI361</f>
        <v>0</v>
      </c>
      <c r="BK370" s="57" t="s">
        <v>95</v>
      </c>
      <c r="BL370" s="57">
        <f>20000+80000</f>
        <v>100000</v>
      </c>
      <c r="BM370" s="57">
        <f>BJ370*BL370</f>
        <v>0</v>
      </c>
      <c r="BN370" s="51"/>
      <c r="BO370" s="67"/>
      <c r="BP370" s="67"/>
      <c r="BQ370" s="51"/>
      <c r="BR370" s="51"/>
      <c r="BS370" s="51"/>
      <c r="BT370" s="51"/>
      <c r="BU370" s="51"/>
      <c r="BV370" s="51"/>
      <c r="BW370" s="51"/>
      <c r="BX370" s="51"/>
      <c r="BY370" s="51"/>
      <c r="BZ370" s="51"/>
      <c r="CA370" s="51"/>
      <c r="CB370" s="51"/>
      <c r="CC370" s="51"/>
      <c r="CD370" s="51"/>
      <c r="CE370" s="51"/>
      <c r="CF370" s="51"/>
    </row>
    <row r="371" spans="1:84" s="48" customFormat="1" ht="15" customHeight="1" x14ac:dyDescent="0.3">
      <c r="A371" s="58"/>
      <c r="B371" s="58"/>
      <c r="C371" s="58"/>
      <c r="D371" s="58"/>
      <c r="E371" s="57" t="s">
        <v>29</v>
      </c>
      <c r="F371" s="57"/>
      <c r="G371" s="57">
        <f>F361</f>
        <v>0</v>
      </c>
      <c r="H371" s="57" t="s">
        <v>98</v>
      </c>
      <c r="I371" s="57">
        <v>50000</v>
      </c>
      <c r="J371" s="57">
        <f>G371*I371</f>
        <v>0</v>
      </c>
      <c r="K371" s="57"/>
      <c r="L371" s="57">
        <f>K361</f>
        <v>25</v>
      </c>
      <c r="M371" s="57" t="s">
        <v>98</v>
      </c>
      <c r="N371" s="57">
        <v>50000</v>
      </c>
      <c r="O371" s="57">
        <f>L371*N371</f>
        <v>1250000</v>
      </c>
      <c r="P371" s="57"/>
      <c r="Q371" s="57">
        <f>P361</f>
        <v>0</v>
      </c>
      <c r="R371" s="57" t="s">
        <v>98</v>
      </c>
      <c r="S371" s="57">
        <v>50000</v>
      </c>
      <c r="T371" s="57">
        <f>Q371*S371</f>
        <v>0</v>
      </c>
      <c r="U371" s="57"/>
      <c r="V371" s="57">
        <f>U361</f>
        <v>0</v>
      </c>
      <c r="W371" s="57" t="s">
        <v>98</v>
      </c>
      <c r="X371" s="57">
        <v>50000</v>
      </c>
      <c r="Y371" s="57">
        <f>V371*X371</f>
        <v>0</v>
      </c>
      <c r="Z371" s="57"/>
      <c r="AA371" s="57">
        <f>Z361</f>
        <v>25</v>
      </c>
      <c r="AB371" s="57" t="s">
        <v>98</v>
      </c>
      <c r="AC371" s="57">
        <v>50000</v>
      </c>
      <c r="AD371" s="57">
        <f>AA371*AC371</f>
        <v>1250000</v>
      </c>
      <c r="AE371" s="57"/>
      <c r="AF371" s="57">
        <f>AE361</f>
        <v>0</v>
      </c>
      <c r="AG371" s="57" t="s">
        <v>98</v>
      </c>
      <c r="AH371" s="57">
        <v>50000</v>
      </c>
      <c r="AI371" s="57">
        <f>AF371*AH371</f>
        <v>0</v>
      </c>
      <c r="AJ371" s="57"/>
      <c r="AK371" s="57">
        <f>AJ361</f>
        <v>0</v>
      </c>
      <c r="AL371" s="57" t="s">
        <v>98</v>
      </c>
      <c r="AM371" s="57">
        <v>50000</v>
      </c>
      <c r="AN371" s="57">
        <f>AK371*AM371</f>
        <v>0</v>
      </c>
      <c r="AO371" s="57"/>
      <c r="AP371" s="57">
        <f>AO361</f>
        <v>25</v>
      </c>
      <c r="AQ371" s="57" t="s">
        <v>98</v>
      </c>
      <c r="AR371" s="57">
        <v>50000</v>
      </c>
      <c r="AS371" s="57">
        <f>AP371*AR371</f>
        <v>1250000</v>
      </c>
      <c r="AT371" s="57"/>
      <c r="AU371" s="57">
        <f>AT361</f>
        <v>0</v>
      </c>
      <c r="AV371" s="57" t="s">
        <v>98</v>
      </c>
      <c r="AW371" s="57">
        <v>50000</v>
      </c>
      <c r="AX371" s="57">
        <f>AU371*AW371</f>
        <v>0</v>
      </c>
      <c r="AY371" s="57"/>
      <c r="AZ371" s="57">
        <f>AY361</f>
        <v>0</v>
      </c>
      <c r="BA371" s="57" t="s">
        <v>98</v>
      </c>
      <c r="BB371" s="57">
        <v>50000</v>
      </c>
      <c r="BC371" s="57">
        <f>AZ371*BB371</f>
        <v>0</v>
      </c>
      <c r="BD371" s="57"/>
      <c r="BE371" s="57">
        <f>BD361</f>
        <v>25</v>
      </c>
      <c r="BF371" s="57" t="s">
        <v>98</v>
      </c>
      <c r="BG371" s="57">
        <v>50000</v>
      </c>
      <c r="BH371" s="57">
        <f>BE371*BG371</f>
        <v>1250000</v>
      </c>
      <c r="BI371" s="57"/>
      <c r="BJ371" s="57">
        <f>BI361</f>
        <v>0</v>
      </c>
      <c r="BK371" s="57" t="s">
        <v>98</v>
      </c>
      <c r="BL371" s="57">
        <v>50000</v>
      </c>
      <c r="BM371" s="57">
        <f>BJ371*BL371</f>
        <v>0</v>
      </c>
      <c r="BN371" s="51"/>
      <c r="BO371" s="67"/>
      <c r="BP371" s="67"/>
      <c r="BQ371" s="51"/>
      <c r="BR371" s="51"/>
      <c r="BS371" s="51"/>
      <c r="BT371" s="51"/>
      <c r="BU371" s="51"/>
      <c r="BV371" s="51"/>
      <c r="BW371" s="51"/>
      <c r="BX371" s="51"/>
      <c r="BY371" s="51"/>
      <c r="BZ371" s="51"/>
      <c r="CA371" s="51"/>
      <c r="CB371" s="51"/>
      <c r="CC371" s="51"/>
      <c r="CD371" s="51"/>
      <c r="CE371" s="51"/>
      <c r="CF371" s="51"/>
    </row>
    <row r="372" spans="1:84" s="48" customFormat="1" ht="15" customHeight="1" x14ac:dyDescent="0.3">
      <c r="A372" s="58"/>
      <c r="B372" s="58"/>
      <c r="C372" s="58"/>
      <c r="D372" s="58"/>
      <c r="E372" s="57" t="s">
        <v>30</v>
      </c>
      <c r="F372" s="57"/>
      <c r="G372" s="57">
        <f>F361</f>
        <v>0</v>
      </c>
      <c r="H372" s="57" t="s">
        <v>95</v>
      </c>
      <c r="I372" s="57">
        <v>30000</v>
      </c>
      <c r="J372" s="57">
        <f>G372*I372</f>
        <v>0</v>
      </c>
      <c r="K372" s="57"/>
      <c r="L372" s="57">
        <f>K361</f>
        <v>25</v>
      </c>
      <c r="M372" s="57" t="s">
        <v>95</v>
      </c>
      <c r="N372" s="57">
        <v>30000</v>
      </c>
      <c r="O372" s="57">
        <f>L372*N372</f>
        <v>750000</v>
      </c>
      <c r="P372" s="57"/>
      <c r="Q372" s="57">
        <f>P361</f>
        <v>0</v>
      </c>
      <c r="R372" s="57" t="s">
        <v>95</v>
      </c>
      <c r="S372" s="57">
        <v>30000</v>
      </c>
      <c r="T372" s="57">
        <f>Q372*S372</f>
        <v>0</v>
      </c>
      <c r="U372" s="57"/>
      <c r="V372" s="57">
        <f>U361</f>
        <v>0</v>
      </c>
      <c r="W372" s="57" t="s">
        <v>95</v>
      </c>
      <c r="X372" s="57">
        <v>30000</v>
      </c>
      <c r="Y372" s="57">
        <f>V372*X372</f>
        <v>0</v>
      </c>
      <c r="Z372" s="57"/>
      <c r="AA372" s="57">
        <f>Z361</f>
        <v>25</v>
      </c>
      <c r="AB372" s="57" t="s">
        <v>95</v>
      </c>
      <c r="AC372" s="57">
        <v>30000</v>
      </c>
      <c r="AD372" s="57">
        <f>AA372*AC372</f>
        <v>750000</v>
      </c>
      <c r="AE372" s="57"/>
      <c r="AF372" s="57">
        <f>AE361</f>
        <v>0</v>
      </c>
      <c r="AG372" s="57" t="s">
        <v>95</v>
      </c>
      <c r="AH372" s="57">
        <v>30000</v>
      </c>
      <c r="AI372" s="57">
        <f>AF372*AH372</f>
        <v>0</v>
      </c>
      <c r="AJ372" s="57"/>
      <c r="AK372" s="57">
        <f>AJ361</f>
        <v>0</v>
      </c>
      <c r="AL372" s="57" t="s">
        <v>95</v>
      </c>
      <c r="AM372" s="57">
        <v>30000</v>
      </c>
      <c r="AN372" s="57">
        <f>AK372*AM372</f>
        <v>0</v>
      </c>
      <c r="AO372" s="57"/>
      <c r="AP372" s="57">
        <f>AO361</f>
        <v>25</v>
      </c>
      <c r="AQ372" s="57" t="s">
        <v>95</v>
      </c>
      <c r="AR372" s="57">
        <v>30000</v>
      </c>
      <c r="AS372" s="57">
        <f>AP372*AR372</f>
        <v>750000</v>
      </c>
      <c r="AT372" s="57"/>
      <c r="AU372" s="57">
        <f>AT361</f>
        <v>0</v>
      </c>
      <c r="AV372" s="57" t="s">
        <v>95</v>
      </c>
      <c r="AW372" s="57">
        <v>30000</v>
      </c>
      <c r="AX372" s="57">
        <f>AU372*AW372</f>
        <v>0</v>
      </c>
      <c r="AY372" s="57"/>
      <c r="AZ372" s="57">
        <f>AY361</f>
        <v>0</v>
      </c>
      <c r="BA372" s="57" t="s">
        <v>95</v>
      </c>
      <c r="BB372" s="57">
        <v>30000</v>
      </c>
      <c r="BC372" s="57">
        <f>AZ372*BB372</f>
        <v>0</v>
      </c>
      <c r="BD372" s="57"/>
      <c r="BE372" s="57">
        <f>BD361</f>
        <v>25</v>
      </c>
      <c r="BF372" s="57" t="s">
        <v>95</v>
      </c>
      <c r="BG372" s="57">
        <v>30000</v>
      </c>
      <c r="BH372" s="57">
        <f>BE372*BG372</f>
        <v>750000</v>
      </c>
      <c r="BI372" s="57"/>
      <c r="BJ372" s="57">
        <f>BI361</f>
        <v>0</v>
      </c>
      <c r="BK372" s="57" t="s">
        <v>95</v>
      </c>
      <c r="BL372" s="57">
        <v>30000</v>
      </c>
      <c r="BM372" s="57">
        <f>BJ372*BL372</f>
        <v>0</v>
      </c>
      <c r="BN372" s="51"/>
      <c r="BO372" s="67"/>
      <c r="BP372" s="67"/>
      <c r="BQ372" s="51"/>
      <c r="BR372" s="51"/>
      <c r="BS372" s="51"/>
      <c r="BT372" s="51"/>
      <c r="BU372" s="51"/>
      <c r="BV372" s="51"/>
      <c r="BW372" s="51"/>
      <c r="BX372" s="51"/>
      <c r="BY372" s="51"/>
      <c r="BZ372" s="51"/>
      <c r="CA372" s="51"/>
      <c r="CB372" s="51"/>
      <c r="CC372" s="51"/>
      <c r="CD372" s="51"/>
      <c r="CE372" s="51"/>
      <c r="CF372" s="51"/>
    </row>
    <row r="373" spans="1:84" s="48" customFormat="1" ht="15" customHeight="1" x14ac:dyDescent="0.3">
      <c r="A373" s="58"/>
      <c r="B373" s="58"/>
      <c r="C373" s="58"/>
      <c r="D373" s="58"/>
      <c r="E373" s="57" t="s">
        <v>31</v>
      </c>
      <c r="F373" s="57"/>
      <c r="G373" s="57">
        <f>G361</f>
        <v>0</v>
      </c>
      <c r="H373" s="57" t="s">
        <v>94</v>
      </c>
      <c r="I373" s="57">
        <v>600000</v>
      </c>
      <c r="J373" s="57">
        <f>G373*I373</f>
        <v>0</v>
      </c>
      <c r="K373" s="57"/>
      <c r="L373" s="57">
        <f>L361</f>
        <v>1</v>
      </c>
      <c r="M373" s="57" t="s">
        <v>94</v>
      </c>
      <c r="N373" s="57">
        <v>600000</v>
      </c>
      <c r="O373" s="57">
        <f>L373*N373</f>
        <v>600000</v>
      </c>
      <c r="P373" s="57"/>
      <c r="Q373" s="57">
        <f>Q361</f>
        <v>0</v>
      </c>
      <c r="R373" s="57" t="s">
        <v>94</v>
      </c>
      <c r="S373" s="57">
        <v>600000</v>
      </c>
      <c r="T373" s="57">
        <f>Q373*S373</f>
        <v>0</v>
      </c>
      <c r="U373" s="57"/>
      <c r="V373" s="57">
        <f>V361</f>
        <v>0</v>
      </c>
      <c r="W373" s="57" t="s">
        <v>94</v>
      </c>
      <c r="X373" s="57">
        <v>600000</v>
      </c>
      <c r="Y373" s="57">
        <f>V373*X373</f>
        <v>0</v>
      </c>
      <c r="Z373" s="57"/>
      <c r="AA373" s="57">
        <f>AA361</f>
        <v>1</v>
      </c>
      <c r="AB373" s="57" t="s">
        <v>94</v>
      </c>
      <c r="AC373" s="57">
        <v>600000</v>
      </c>
      <c r="AD373" s="57">
        <f>AA373*AC373</f>
        <v>600000</v>
      </c>
      <c r="AE373" s="57"/>
      <c r="AF373" s="57">
        <f>AF361</f>
        <v>0</v>
      </c>
      <c r="AG373" s="57" t="s">
        <v>94</v>
      </c>
      <c r="AH373" s="57">
        <v>600000</v>
      </c>
      <c r="AI373" s="57">
        <f>AF373*AH373</f>
        <v>0</v>
      </c>
      <c r="AJ373" s="57"/>
      <c r="AK373" s="57">
        <f>AK361</f>
        <v>0</v>
      </c>
      <c r="AL373" s="57" t="s">
        <v>94</v>
      </c>
      <c r="AM373" s="57">
        <v>600000</v>
      </c>
      <c r="AN373" s="57">
        <f>AK373*AM373</f>
        <v>0</v>
      </c>
      <c r="AO373" s="57"/>
      <c r="AP373" s="57">
        <f>AP361</f>
        <v>1</v>
      </c>
      <c r="AQ373" s="57" t="s">
        <v>94</v>
      </c>
      <c r="AR373" s="57">
        <v>600000</v>
      </c>
      <c r="AS373" s="57">
        <f>AP373*AR373</f>
        <v>600000</v>
      </c>
      <c r="AT373" s="57"/>
      <c r="AU373" s="57">
        <f>AU361</f>
        <v>0</v>
      </c>
      <c r="AV373" s="57" t="s">
        <v>94</v>
      </c>
      <c r="AW373" s="57">
        <v>600000</v>
      </c>
      <c r="AX373" s="57">
        <f>AU373*AW373</f>
        <v>0</v>
      </c>
      <c r="AY373" s="57"/>
      <c r="AZ373" s="57">
        <f>AZ361</f>
        <v>0</v>
      </c>
      <c r="BA373" s="57" t="s">
        <v>94</v>
      </c>
      <c r="BB373" s="57">
        <v>600000</v>
      </c>
      <c r="BC373" s="57">
        <f>AZ373*BB373</f>
        <v>0</v>
      </c>
      <c r="BD373" s="57"/>
      <c r="BE373" s="57">
        <f>BE361</f>
        <v>1</v>
      </c>
      <c r="BF373" s="57" t="s">
        <v>94</v>
      </c>
      <c r="BG373" s="57">
        <v>600000</v>
      </c>
      <c r="BH373" s="57">
        <f>BE373*BG373</f>
        <v>600000</v>
      </c>
      <c r="BI373" s="57"/>
      <c r="BJ373" s="57">
        <f>BJ361</f>
        <v>0</v>
      </c>
      <c r="BK373" s="57" t="s">
        <v>94</v>
      </c>
      <c r="BL373" s="57">
        <v>600000</v>
      </c>
      <c r="BM373" s="57">
        <f>BJ373*BL373</f>
        <v>0</v>
      </c>
      <c r="BN373" s="51"/>
      <c r="BO373" s="67"/>
      <c r="BP373" s="67"/>
      <c r="BQ373" s="51"/>
      <c r="BR373" s="51"/>
      <c r="BS373" s="51"/>
      <c r="BT373" s="51"/>
      <c r="BU373" s="51"/>
      <c r="BV373" s="51"/>
      <c r="BW373" s="51"/>
      <c r="BX373" s="51"/>
      <c r="BY373" s="51"/>
      <c r="BZ373" s="51"/>
      <c r="CA373" s="51"/>
      <c r="CB373" s="51"/>
      <c r="CC373" s="51"/>
      <c r="CD373" s="51"/>
      <c r="CE373" s="51"/>
      <c r="CF373" s="51"/>
    </row>
    <row r="374" spans="1:84" s="47" customFormat="1" ht="15" customHeight="1" x14ac:dyDescent="0.3">
      <c r="A374" s="56"/>
      <c r="B374" s="56"/>
      <c r="C374" s="56"/>
      <c r="D374" s="56"/>
      <c r="E374" s="56" t="s">
        <v>58</v>
      </c>
      <c r="F374" s="56">
        <f>G374*25</f>
        <v>0</v>
      </c>
      <c r="G374" s="56"/>
      <c r="H374" s="56" t="s">
        <v>91</v>
      </c>
      <c r="I374" s="56"/>
      <c r="J374" s="56">
        <f>J375+J382</f>
        <v>0</v>
      </c>
      <c r="K374" s="56">
        <f>L374*25</f>
        <v>0</v>
      </c>
      <c r="L374" s="56"/>
      <c r="M374" s="56" t="s">
        <v>91</v>
      </c>
      <c r="N374" s="56"/>
      <c r="O374" s="56">
        <f>O375+O382</f>
        <v>0</v>
      </c>
      <c r="P374" s="56">
        <f>Q374*25</f>
        <v>0</v>
      </c>
      <c r="Q374" s="56"/>
      <c r="R374" s="56" t="s">
        <v>91</v>
      </c>
      <c r="S374" s="56"/>
      <c r="T374" s="56">
        <f>T375+T382</f>
        <v>0</v>
      </c>
      <c r="U374" s="56">
        <f>V374*25</f>
        <v>0</v>
      </c>
      <c r="V374" s="56"/>
      <c r="W374" s="56" t="s">
        <v>91</v>
      </c>
      <c r="X374" s="56"/>
      <c r="Y374" s="56">
        <f>Y375+Y382</f>
        <v>0</v>
      </c>
      <c r="Z374" s="56">
        <f>AA374*25</f>
        <v>25</v>
      </c>
      <c r="AA374" s="56">
        <v>1</v>
      </c>
      <c r="AB374" s="56" t="s">
        <v>91</v>
      </c>
      <c r="AC374" s="56"/>
      <c r="AD374" s="56">
        <f>AD375+AD382</f>
        <v>14227500</v>
      </c>
      <c r="AE374" s="56">
        <f>AF374*25</f>
        <v>0</v>
      </c>
      <c r="AF374" s="56"/>
      <c r="AG374" s="56" t="s">
        <v>91</v>
      </c>
      <c r="AH374" s="56"/>
      <c r="AI374" s="56">
        <f>AI375+AI382</f>
        <v>0</v>
      </c>
      <c r="AJ374" s="56">
        <f>AK374*25</f>
        <v>0</v>
      </c>
      <c r="AK374" s="56"/>
      <c r="AL374" s="56" t="s">
        <v>91</v>
      </c>
      <c r="AM374" s="56"/>
      <c r="AN374" s="56">
        <f>AN375+AN382</f>
        <v>0</v>
      </c>
      <c r="AO374" s="56">
        <f>AP374*25</f>
        <v>0</v>
      </c>
      <c r="AP374" s="56"/>
      <c r="AQ374" s="56" t="s">
        <v>91</v>
      </c>
      <c r="AR374" s="56"/>
      <c r="AS374" s="56">
        <f>AS375+AS382</f>
        <v>0</v>
      </c>
      <c r="AT374" s="56">
        <f>AU374*25</f>
        <v>0</v>
      </c>
      <c r="AU374" s="56"/>
      <c r="AV374" s="56" t="s">
        <v>91</v>
      </c>
      <c r="AW374" s="56"/>
      <c r="AX374" s="56">
        <f>AX375+AX382</f>
        <v>0</v>
      </c>
      <c r="AY374" s="56">
        <f>AZ374*25</f>
        <v>25</v>
      </c>
      <c r="AZ374" s="56">
        <v>1</v>
      </c>
      <c r="BA374" s="56" t="s">
        <v>91</v>
      </c>
      <c r="BB374" s="56"/>
      <c r="BC374" s="56">
        <f>BC375+BC382</f>
        <v>14227500</v>
      </c>
      <c r="BD374" s="56">
        <f>BE374*25</f>
        <v>0</v>
      </c>
      <c r="BE374" s="56"/>
      <c r="BF374" s="56" t="s">
        <v>91</v>
      </c>
      <c r="BG374" s="56"/>
      <c r="BH374" s="56">
        <f>BH375+BH382</f>
        <v>0</v>
      </c>
      <c r="BI374" s="56">
        <f>BJ374*25</f>
        <v>0</v>
      </c>
      <c r="BJ374" s="56"/>
      <c r="BK374" s="56" t="s">
        <v>91</v>
      </c>
      <c r="BL374" s="56"/>
      <c r="BM374" s="56">
        <f>BM375+BM382</f>
        <v>0</v>
      </c>
      <c r="BN374" s="51"/>
      <c r="BO374" s="66"/>
      <c r="BP374" s="66"/>
      <c r="BQ374" s="50">
        <f>+F374+K374+P374+U374+Z374+AE374+AJ374+AO374+AT374+AY374+BD374+BI374</f>
        <v>50</v>
      </c>
      <c r="BR374" s="50">
        <f>+G374+L374+Q374+V374+AA374+AF374+AK374+AP374+AU374+AZ374+BE374+BJ374</f>
        <v>2</v>
      </c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</row>
    <row r="375" spans="1:84" s="48" customFormat="1" ht="15" customHeight="1" x14ac:dyDescent="0.3">
      <c r="A375" s="58"/>
      <c r="B375" s="58"/>
      <c r="C375" s="58"/>
      <c r="D375" s="58"/>
      <c r="E375" s="57" t="s">
        <v>19</v>
      </c>
      <c r="F375" s="57"/>
      <c r="G375" s="57">
        <v>0</v>
      </c>
      <c r="H375" s="57" t="s">
        <v>82</v>
      </c>
      <c r="I375" s="57">
        <v>0</v>
      </c>
      <c r="J375" s="57">
        <f>SUM(J376:J381)</f>
        <v>0</v>
      </c>
      <c r="K375" s="57"/>
      <c r="L375" s="57">
        <v>0</v>
      </c>
      <c r="M375" s="57" t="s">
        <v>82</v>
      </c>
      <c r="N375" s="57">
        <v>0</v>
      </c>
      <c r="O375" s="57">
        <f>SUM(O376:O381)</f>
        <v>0</v>
      </c>
      <c r="P375" s="57"/>
      <c r="Q375" s="57">
        <v>0</v>
      </c>
      <c r="R375" s="57" t="s">
        <v>82</v>
      </c>
      <c r="S375" s="57">
        <v>0</v>
      </c>
      <c r="T375" s="57">
        <f>SUM(T376:T381)</f>
        <v>0</v>
      </c>
      <c r="U375" s="57"/>
      <c r="V375" s="57">
        <v>0</v>
      </c>
      <c r="W375" s="57" t="s">
        <v>82</v>
      </c>
      <c r="X375" s="57">
        <v>0</v>
      </c>
      <c r="Y375" s="57">
        <f>SUM(Y376:Y381)</f>
        <v>0</v>
      </c>
      <c r="Z375" s="57"/>
      <c r="AA375" s="57">
        <v>0</v>
      </c>
      <c r="AB375" s="57" t="s">
        <v>82</v>
      </c>
      <c r="AC375" s="57">
        <v>0</v>
      </c>
      <c r="AD375" s="57">
        <f>SUM(AD376:AD381)</f>
        <v>7377500</v>
      </c>
      <c r="AE375" s="57"/>
      <c r="AF375" s="57">
        <v>0</v>
      </c>
      <c r="AG375" s="57" t="s">
        <v>82</v>
      </c>
      <c r="AH375" s="57">
        <v>0</v>
      </c>
      <c r="AI375" s="57">
        <f>SUM(AI376:AI381)</f>
        <v>0</v>
      </c>
      <c r="AJ375" s="57"/>
      <c r="AK375" s="57">
        <v>0</v>
      </c>
      <c r="AL375" s="57" t="s">
        <v>82</v>
      </c>
      <c r="AM375" s="57">
        <v>0</v>
      </c>
      <c r="AN375" s="57">
        <f>SUM(AN376:AN381)</f>
        <v>0</v>
      </c>
      <c r="AO375" s="57"/>
      <c r="AP375" s="57">
        <v>0</v>
      </c>
      <c r="AQ375" s="57" t="s">
        <v>82</v>
      </c>
      <c r="AR375" s="57">
        <v>0</v>
      </c>
      <c r="AS375" s="57">
        <f>SUM(AS376:AS381)</f>
        <v>0</v>
      </c>
      <c r="AT375" s="57"/>
      <c r="AU375" s="57">
        <v>0</v>
      </c>
      <c r="AV375" s="57" t="s">
        <v>82</v>
      </c>
      <c r="AW375" s="57">
        <v>0</v>
      </c>
      <c r="AX375" s="57">
        <f>SUM(AX376:AX381)</f>
        <v>0</v>
      </c>
      <c r="AY375" s="57"/>
      <c r="AZ375" s="57">
        <v>0</v>
      </c>
      <c r="BA375" s="57" t="s">
        <v>82</v>
      </c>
      <c r="BB375" s="57">
        <v>0</v>
      </c>
      <c r="BC375" s="57">
        <f>SUM(BC376:BC381)</f>
        <v>7377500</v>
      </c>
      <c r="BD375" s="57"/>
      <c r="BE375" s="57">
        <v>0</v>
      </c>
      <c r="BF375" s="57" t="s">
        <v>82</v>
      </c>
      <c r="BG375" s="57">
        <v>0</v>
      </c>
      <c r="BH375" s="57">
        <f>SUM(BH376:BH381)</f>
        <v>0</v>
      </c>
      <c r="BI375" s="57"/>
      <c r="BJ375" s="57">
        <v>0</v>
      </c>
      <c r="BK375" s="57" t="s">
        <v>82</v>
      </c>
      <c r="BL375" s="57">
        <v>0</v>
      </c>
      <c r="BM375" s="57">
        <f>SUM(BM376:BM381)</f>
        <v>0</v>
      </c>
      <c r="BN375" s="51"/>
      <c r="BO375" s="67"/>
      <c r="BP375" s="67"/>
      <c r="BQ375" s="51"/>
      <c r="BR375" s="51"/>
      <c r="BS375" s="51"/>
      <c r="BT375" s="51"/>
      <c r="BU375" s="51"/>
      <c r="BV375" s="51"/>
      <c r="BW375" s="51"/>
      <c r="BX375" s="51"/>
      <c r="BY375" s="51"/>
      <c r="BZ375" s="51"/>
      <c r="CA375" s="51"/>
      <c r="CB375" s="51"/>
      <c r="CC375" s="51"/>
      <c r="CD375" s="51"/>
      <c r="CE375" s="51"/>
      <c r="CF375" s="51"/>
    </row>
    <row r="376" spans="1:84" s="48" customFormat="1" ht="15" customHeight="1" x14ac:dyDescent="0.3">
      <c r="A376" s="58"/>
      <c r="B376" s="58"/>
      <c r="C376" s="58"/>
      <c r="D376" s="58"/>
      <c r="E376" s="57" t="s">
        <v>20</v>
      </c>
      <c r="F376" s="57"/>
      <c r="G376" s="57">
        <f>16*G374</f>
        <v>0</v>
      </c>
      <c r="H376" s="57" t="s">
        <v>93</v>
      </c>
      <c r="I376" s="57">
        <v>150000</v>
      </c>
      <c r="J376" s="57">
        <f t="shared" ref="J376:J381" si="324">G376*I376</f>
        <v>0</v>
      </c>
      <c r="K376" s="57"/>
      <c r="L376" s="57">
        <f>16*L374</f>
        <v>0</v>
      </c>
      <c r="M376" s="57" t="s">
        <v>93</v>
      </c>
      <c r="N376" s="57">
        <v>150000</v>
      </c>
      <c r="O376" s="57">
        <f t="shared" ref="O376:O381" si="325">L376*N376</f>
        <v>0</v>
      </c>
      <c r="P376" s="57"/>
      <c r="Q376" s="57">
        <f>16*Q374</f>
        <v>0</v>
      </c>
      <c r="R376" s="57" t="s">
        <v>93</v>
      </c>
      <c r="S376" s="57">
        <v>150000</v>
      </c>
      <c r="T376" s="57">
        <f t="shared" ref="T376:T381" si="326">Q376*S376</f>
        <v>0</v>
      </c>
      <c r="U376" s="57"/>
      <c r="V376" s="57">
        <f>16*V374</f>
        <v>0</v>
      </c>
      <c r="W376" s="57" t="s">
        <v>93</v>
      </c>
      <c r="X376" s="57">
        <v>150000</v>
      </c>
      <c r="Y376" s="57">
        <f t="shared" ref="Y376:Y381" si="327">V376*X376</f>
        <v>0</v>
      </c>
      <c r="Z376" s="57"/>
      <c r="AA376" s="57">
        <f>16*AA374</f>
        <v>16</v>
      </c>
      <c r="AB376" s="57" t="s">
        <v>93</v>
      </c>
      <c r="AC376" s="57">
        <v>150000</v>
      </c>
      <c r="AD376" s="57">
        <f t="shared" ref="AD376:AD381" si="328">AA376*AC376</f>
        <v>2400000</v>
      </c>
      <c r="AE376" s="57"/>
      <c r="AF376" s="57">
        <f>16*AF374</f>
        <v>0</v>
      </c>
      <c r="AG376" s="57" t="s">
        <v>93</v>
      </c>
      <c r="AH376" s="57">
        <v>150000</v>
      </c>
      <c r="AI376" s="57">
        <f t="shared" ref="AI376:AI381" si="329">AF376*AH376</f>
        <v>0</v>
      </c>
      <c r="AJ376" s="57"/>
      <c r="AK376" s="57">
        <f>16*AK374</f>
        <v>0</v>
      </c>
      <c r="AL376" s="57" t="s">
        <v>93</v>
      </c>
      <c r="AM376" s="57">
        <v>150000</v>
      </c>
      <c r="AN376" s="57">
        <f t="shared" ref="AN376:AN381" si="330">AK376*AM376</f>
        <v>0</v>
      </c>
      <c r="AO376" s="57"/>
      <c r="AP376" s="57">
        <f>16*AP374</f>
        <v>0</v>
      </c>
      <c r="AQ376" s="57" t="s">
        <v>93</v>
      </c>
      <c r="AR376" s="57">
        <v>150000</v>
      </c>
      <c r="AS376" s="57">
        <f t="shared" ref="AS376:AS381" si="331">AP376*AR376</f>
        <v>0</v>
      </c>
      <c r="AT376" s="57"/>
      <c r="AU376" s="57">
        <f>16*AU374</f>
        <v>0</v>
      </c>
      <c r="AV376" s="57" t="s">
        <v>93</v>
      </c>
      <c r="AW376" s="57">
        <v>150000</v>
      </c>
      <c r="AX376" s="57">
        <f t="shared" ref="AX376:AX381" si="332">AU376*AW376</f>
        <v>0</v>
      </c>
      <c r="AY376" s="57"/>
      <c r="AZ376" s="57">
        <f>16*AZ374</f>
        <v>16</v>
      </c>
      <c r="BA376" s="57" t="s">
        <v>93</v>
      </c>
      <c r="BB376" s="57">
        <v>150000</v>
      </c>
      <c r="BC376" s="57">
        <f t="shared" ref="BC376:BC381" si="333">AZ376*BB376</f>
        <v>2400000</v>
      </c>
      <c r="BD376" s="57"/>
      <c r="BE376" s="57">
        <f>16*BE374</f>
        <v>0</v>
      </c>
      <c r="BF376" s="57" t="s">
        <v>93</v>
      </c>
      <c r="BG376" s="57">
        <v>150000</v>
      </c>
      <c r="BH376" s="57">
        <f t="shared" ref="BH376:BH381" si="334">BE376*BG376</f>
        <v>0</v>
      </c>
      <c r="BI376" s="57"/>
      <c r="BJ376" s="57">
        <f>16*BJ374</f>
        <v>0</v>
      </c>
      <c r="BK376" s="57" t="s">
        <v>93</v>
      </c>
      <c r="BL376" s="57">
        <v>150000</v>
      </c>
      <c r="BM376" s="57">
        <f t="shared" ref="BM376:BM381" si="335">BJ376*BL376</f>
        <v>0</v>
      </c>
      <c r="BN376" s="51"/>
      <c r="BO376" s="67"/>
      <c r="BP376" s="67"/>
      <c r="BQ376" s="51"/>
      <c r="BR376" s="51"/>
      <c r="BS376" s="51"/>
      <c r="BT376" s="51"/>
      <c r="BU376" s="51"/>
      <c r="BV376" s="51"/>
      <c r="BW376" s="51"/>
      <c r="BX376" s="51"/>
      <c r="BY376" s="51"/>
      <c r="BZ376" s="51"/>
      <c r="CA376" s="51"/>
      <c r="CB376" s="51"/>
      <c r="CC376" s="51"/>
      <c r="CD376" s="51"/>
      <c r="CE376" s="51"/>
      <c r="CF376" s="51"/>
    </row>
    <row r="377" spans="1:84" s="48" customFormat="1" ht="15" customHeight="1" x14ac:dyDescent="0.3">
      <c r="A377" s="58"/>
      <c r="B377" s="58"/>
      <c r="C377" s="58"/>
      <c r="D377" s="58"/>
      <c r="E377" s="57" t="s">
        <v>21</v>
      </c>
      <c r="F377" s="57"/>
      <c r="G377" s="57">
        <f>15*2*G374</f>
        <v>0</v>
      </c>
      <c r="H377" s="57" t="s">
        <v>93</v>
      </c>
      <c r="I377" s="57">
        <v>150000</v>
      </c>
      <c r="J377" s="57">
        <f t="shared" si="324"/>
        <v>0</v>
      </c>
      <c r="K377" s="57"/>
      <c r="L377" s="57">
        <f>15*2*L374</f>
        <v>0</v>
      </c>
      <c r="M377" s="57" t="s">
        <v>93</v>
      </c>
      <c r="N377" s="57">
        <v>150000</v>
      </c>
      <c r="O377" s="57">
        <f t="shared" si="325"/>
        <v>0</v>
      </c>
      <c r="P377" s="57"/>
      <c r="Q377" s="57">
        <f>15*2*Q374</f>
        <v>0</v>
      </c>
      <c r="R377" s="57" t="s">
        <v>93</v>
      </c>
      <c r="S377" s="57">
        <v>150000</v>
      </c>
      <c r="T377" s="57">
        <f t="shared" si="326"/>
        <v>0</v>
      </c>
      <c r="U377" s="57"/>
      <c r="V377" s="57">
        <f>15*2*V374</f>
        <v>0</v>
      </c>
      <c r="W377" s="57" t="s">
        <v>93</v>
      </c>
      <c r="X377" s="57">
        <v>150000</v>
      </c>
      <c r="Y377" s="57">
        <f t="shared" si="327"/>
        <v>0</v>
      </c>
      <c r="Z377" s="57"/>
      <c r="AA377" s="57">
        <f>15*2*AA374</f>
        <v>30</v>
      </c>
      <c r="AB377" s="57" t="s">
        <v>93</v>
      </c>
      <c r="AC377" s="57">
        <v>150000</v>
      </c>
      <c r="AD377" s="57">
        <f t="shared" si="328"/>
        <v>4500000</v>
      </c>
      <c r="AE377" s="57"/>
      <c r="AF377" s="57">
        <f>15*2*AF374</f>
        <v>0</v>
      </c>
      <c r="AG377" s="57" t="s">
        <v>93</v>
      </c>
      <c r="AH377" s="57">
        <v>150000</v>
      </c>
      <c r="AI377" s="57">
        <f t="shared" si="329"/>
        <v>0</v>
      </c>
      <c r="AJ377" s="57"/>
      <c r="AK377" s="57">
        <f>15*2*AK374</f>
        <v>0</v>
      </c>
      <c r="AL377" s="57" t="s">
        <v>93</v>
      </c>
      <c r="AM377" s="57">
        <v>150000</v>
      </c>
      <c r="AN377" s="57">
        <f t="shared" si="330"/>
        <v>0</v>
      </c>
      <c r="AO377" s="57"/>
      <c r="AP377" s="57">
        <f>15*2*AP374</f>
        <v>0</v>
      </c>
      <c r="AQ377" s="57" t="s">
        <v>93</v>
      </c>
      <c r="AR377" s="57">
        <v>150000</v>
      </c>
      <c r="AS377" s="57">
        <f t="shared" si="331"/>
        <v>0</v>
      </c>
      <c r="AT377" s="57"/>
      <c r="AU377" s="57">
        <f>15*2*AU374</f>
        <v>0</v>
      </c>
      <c r="AV377" s="57" t="s">
        <v>93</v>
      </c>
      <c r="AW377" s="57">
        <v>150000</v>
      </c>
      <c r="AX377" s="57">
        <f t="shared" si="332"/>
        <v>0</v>
      </c>
      <c r="AY377" s="57"/>
      <c r="AZ377" s="57">
        <f>15*2*AZ374</f>
        <v>30</v>
      </c>
      <c r="BA377" s="57" t="s">
        <v>93</v>
      </c>
      <c r="BB377" s="57">
        <v>150000</v>
      </c>
      <c r="BC377" s="57">
        <f t="shared" si="333"/>
        <v>4500000</v>
      </c>
      <c r="BD377" s="57"/>
      <c r="BE377" s="57">
        <f>15*2*BE374</f>
        <v>0</v>
      </c>
      <c r="BF377" s="57" t="s">
        <v>93</v>
      </c>
      <c r="BG377" s="57">
        <v>150000</v>
      </c>
      <c r="BH377" s="57">
        <f t="shared" si="334"/>
        <v>0</v>
      </c>
      <c r="BI377" s="57"/>
      <c r="BJ377" s="57">
        <f>15*2*BJ374</f>
        <v>0</v>
      </c>
      <c r="BK377" s="57" t="s">
        <v>93</v>
      </c>
      <c r="BL377" s="57">
        <v>150000</v>
      </c>
      <c r="BM377" s="57">
        <f t="shared" si="335"/>
        <v>0</v>
      </c>
      <c r="BN377" s="51"/>
      <c r="BO377" s="67"/>
      <c r="BP377" s="67"/>
      <c r="BQ377" s="51"/>
      <c r="BR377" s="51"/>
      <c r="BS377" s="51"/>
      <c r="BT377" s="51"/>
      <c r="BU377" s="51"/>
      <c r="BV377" s="51"/>
      <c r="BW377" s="51"/>
      <c r="BX377" s="51"/>
      <c r="BY377" s="51"/>
      <c r="BZ377" s="51"/>
      <c r="CA377" s="51"/>
      <c r="CB377" s="51"/>
      <c r="CC377" s="51"/>
      <c r="CD377" s="51"/>
      <c r="CE377" s="51"/>
      <c r="CF377" s="51"/>
    </row>
    <row r="378" spans="1:84" s="48" customFormat="1" ht="15" customHeight="1" x14ac:dyDescent="0.3">
      <c r="A378" s="58"/>
      <c r="B378" s="58"/>
      <c r="C378" s="58"/>
      <c r="D378" s="58"/>
      <c r="E378" s="57" t="s">
        <v>22</v>
      </c>
      <c r="F378" s="57"/>
      <c r="G378" s="57">
        <f>G374</f>
        <v>0</v>
      </c>
      <c r="H378" s="57" t="s">
        <v>94</v>
      </c>
      <c r="I378" s="57">
        <v>0</v>
      </c>
      <c r="J378" s="57">
        <f t="shared" si="324"/>
        <v>0</v>
      </c>
      <c r="K378" s="57"/>
      <c r="L378" s="57">
        <f>L374</f>
        <v>0</v>
      </c>
      <c r="M378" s="57" t="s">
        <v>94</v>
      </c>
      <c r="N378" s="57">
        <v>0</v>
      </c>
      <c r="O378" s="57">
        <f t="shared" si="325"/>
        <v>0</v>
      </c>
      <c r="P378" s="57"/>
      <c r="Q378" s="57">
        <f>Q374</f>
        <v>0</v>
      </c>
      <c r="R378" s="57" t="s">
        <v>94</v>
      </c>
      <c r="S378" s="57">
        <v>0</v>
      </c>
      <c r="T378" s="57">
        <f t="shared" si="326"/>
        <v>0</v>
      </c>
      <c r="U378" s="57"/>
      <c r="V378" s="57">
        <f>V374</f>
        <v>0</v>
      </c>
      <c r="W378" s="57" t="s">
        <v>94</v>
      </c>
      <c r="X378" s="57">
        <v>0</v>
      </c>
      <c r="Y378" s="57">
        <f t="shared" si="327"/>
        <v>0</v>
      </c>
      <c r="Z378" s="57"/>
      <c r="AA378" s="57">
        <f>AA374</f>
        <v>1</v>
      </c>
      <c r="AB378" s="57" t="s">
        <v>94</v>
      </c>
      <c r="AC378" s="57">
        <v>0</v>
      </c>
      <c r="AD378" s="57">
        <f t="shared" si="328"/>
        <v>0</v>
      </c>
      <c r="AE378" s="57"/>
      <c r="AF378" s="57">
        <f>AF374</f>
        <v>0</v>
      </c>
      <c r="AG378" s="57" t="s">
        <v>94</v>
      </c>
      <c r="AH378" s="57">
        <v>0</v>
      </c>
      <c r="AI378" s="57">
        <f t="shared" si="329"/>
        <v>0</v>
      </c>
      <c r="AJ378" s="57"/>
      <c r="AK378" s="57">
        <f>AK374</f>
        <v>0</v>
      </c>
      <c r="AL378" s="57" t="s">
        <v>94</v>
      </c>
      <c r="AM378" s="57">
        <v>0</v>
      </c>
      <c r="AN378" s="57">
        <f t="shared" si="330"/>
        <v>0</v>
      </c>
      <c r="AO378" s="57"/>
      <c r="AP378" s="57">
        <f>AP374</f>
        <v>0</v>
      </c>
      <c r="AQ378" s="57" t="s">
        <v>94</v>
      </c>
      <c r="AR378" s="57">
        <v>0</v>
      </c>
      <c r="AS378" s="57">
        <f t="shared" si="331"/>
        <v>0</v>
      </c>
      <c r="AT378" s="57"/>
      <c r="AU378" s="57">
        <f>AU374</f>
        <v>0</v>
      </c>
      <c r="AV378" s="57" t="s">
        <v>94</v>
      </c>
      <c r="AW378" s="57">
        <v>0</v>
      </c>
      <c r="AX378" s="57">
        <f t="shared" si="332"/>
        <v>0</v>
      </c>
      <c r="AY378" s="57"/>
      <c r="AZ378" s="57">
        <f>AZ374</f>
        <v>1</v>
      </c>
      <c r="BA378" s="57" t="s">
        <v>94</v>
      </c>
      <c r="BB378" s="57">
        <v>0</v>
      </c>
      <c r="BC378" s="57">
        <f t="shared" si="333"/>
        <v>0</v>
      </c>
      <c r="BD378" s="57"/>
      <c r="BE378" s="57">
        <f>BE374</f>
        <v>0</v>
      </c>
      <c r="BF378" s="57" t="s">
        <v>94</v>
      </c>
      <c r="BG378" s="57">
        <v>0</v>
      </c>
      <c r="BH378" s="57">
        <f t="shared" si="334"/>
        <v>0</v>
      </c>
      <c r="BI378" s="57"/>
      <c r="BJ378" s="57">
        <f>BJ374</f>
        <v>0</v>
      </c>
      <c r="BK378" s="57" t="s">
        <v>94</v>
      </c>
      <c r="BL378" s="57">
        <v>0</v>
      </c>
      <c r="BM378" s="57">
        <f t="shared" si="335"/>
        <v>0</v>
      </c>
      <c r="BN378" s="51"/>
      <c r="BO378" s="67"/>
      <c r="BP378" s="67"/>
      <c r="BQ378" s="51"/>
      <c r="BR378" s="51"/>
      <c r="BS378" s="51"/>
      <c r="BT378" s="51"/>
      <c r="BU378" s="51"/>
      <c r="BV378" s="51"/>
      <c r="BW378" s="51"/>
      <c r="BX378" s="51"/>
      <c r="BY378" s="51"/>
      <c r="BZ378" s="51"/>
      <c r="CA378" s="51"/>
      <c r="CB378" s="51"/>
      <c r="CC378" s="51"/>
      <c r="CD378" s="51"/>
      <c r="CE378" s="51"/>
      <c r="CF378" s="51"/>
    </row>
    <row r="379" spans="1:84" s="48" customFormat="1" ht="15" customHeight="1" x14ac:dyDescent="0.3">
      <c r="A379" s="58"/>
      <c r="B379" s="58"/>
      <c r="C379" s="58"/>
      <c r="D379" s="58"/>
      <c r="E379" s="57" t="s">
        <v>23</v>
      </c>
      <c r="F379" s="57"/>
      <c r="G379" s="57">
        <f>1*G374</f>
        <v>0</v>
      </c>
      <c r="H379" s="57" t="s">
        <v>95</v>
      </c>
      <c r="I379" s="57">
        <v>190000</v>
      </c>
      <c r="J379" s="57">
        <f t="shared" si="324"/>
        <v>0</v>
      </c>
      <c r="K379" s="57"/>
      <c r="L379" s="57">
        <f>1*L374</f>
        <v>0</v>
      </c>
      <c r="M379" s="57" t="s">
        <v>95</v>
      </c>
      <c r="N379" s="57">
        <v>190000</v>
      </c>
      <c r="O379" s="57">
        <f t="shared" si="325"/>
        <v>0</v>
      </c>
      <c r="P379" s="57"/>
      <c r="Q379" s="57">
        <f>1*Q374</f>
        <v>0</v>
      </c>
      <c r="R379" s="57" t="s">
        <v>95</v>
      </c>
      <c r="S379" s="57">
        <v>190000</v>
      </c>
      <c r="T379" s="57">
        <f t="shared" si="326"/>
        <v>0</v>
      </c>
      <c r="U379" s="57"/>
      <c r="V379" s="57">
        <f>1*V374</f>
        <v>0</v>
      </c>
      <c r="W379" s="57" t="s">
        <v>95</v>
      </c>
      <c r="X379" s="57">
        <v>190000</v>
      </c>
      <c r="Y379" s="57">
        <f t="shared" si="327"/>
        <v>0</v>
      </c>
      <c r="Z379" s="57"/>
      <c r="AA379" s="57">
        <f>1*AA374</f>
        <v>1</v>
      </c>
      <c r="AB379" s="57" t="s">
        <v>95</v>
      </c>
      <c r="AC379" s="57">
        <v>190000</v>
      </c>
      <c r="AD379" s="57">
        <f t="shared" si="328"/>
        <v>190000</v>
      </c>
      <c r="AE379" s="57"/>
      <c r="AF379" s="57">
        <f>1*AF374</f>
        <v>0</v>
      </c>
      <c r="AG379" s="57" t="s">
        <v>95</v>
      </c>
      <c r="AH379" s="57">
        <v>190000</v>
      </c>
      <c r="AI379" s="57">
        <f t="shared" si="329"/>
        <v>0</v>
      </c>
      <c r="AJ379" s="57"/>
      <c r="AK379" s="57">
        <f>1*AK374</f>
        <v>0</v>
      </c>
      <c r="AL379" s="57" t="s">
        <v>95</v>
      </c>
      <c r="AM379" s="57">
        <v>190000</v>
      </c>
      <c r="AN379" s="57">
        <f t="shared" si="330"/>
        <v>0</v>
      </c>
      <c r="AO379" s="57"/>
      <c r="AP379" s="57">
        <f>1*AP374</f>
        <v>0</v>
      </c>
      <c r="AQ379" s="57" t="s">
        <v>95</v>
      </c>
      <c r="AR379" s="57">
        <v>190000</v>
      </c>
      <c r="AS379" s="57">
        <f t="shared" si="331"/>
        <v>0</v>
      </c>
      <c r="AT379" s="57"/>
      <c r="AU379" s="57">
        <f>1*AU374</f>
        <v>0</v>
      </c>
      <c r="AV379" s="57" t="s">
        <v>95</v>
      </c>
      <c r="AW379" s="57">
        <v>190000</v>
      </c>
      <c r="AX379" s="57">
        <f t="shared" si="332"/>
        <v>0</v>
      </c>
      <c r="AY379" s="57"/>
      <c r="AZ379" s="57">
        <f>1*AZ374</f>
        <v>1</v>
      </c>
      <c r="BA379" s="57" t="s">
        <v>95</v>
      </c>
      <c r="BB379" s="57">
        <v>190000</v>
      </c>
      <c r="BC379" s="57">
        <f t="shared" si="333"/>
        <v>190000</v>
      </c>
      <c r="BD379" s="57"/>
      <c r="BE379" s="57">
        <f>1*BE374</f>
        <v>0</v>
      </c>
      <c r="BF379" s="57" t="s">
        <v>95</v>
      </c>
      <c r="BG379" s="57">
        <v>190000</v>
      </c>
      <c r="BH379" s="57">
        <f t="shared" si="334"/>
        <v>0</v>
      </c>
      <c r="BI379" s="57"/>
      <c r="BJ379" s="57">
        <f>1*BJ374</f>
        <v>0</v>
      </c>
      <c r="BK379" s="57" t="s">
        <v>95</v>
      </c>
      <c r="BL379" s="57">
        <v>190000</v>
      </c>
      <c r="BM379" s="57">
        <f t="shared" si="335"/>
        <v>0</v>
      </c>
      <c r="BN379" s="51"/>
      <c r="BO379" s="67"/>
      <c r="BP379" s="67"/>
      <c r="BQ379" s="51"/>
      <c r="BR379" s="51"/>
      <c r="BS379" s="51"/>
      <c r="BT379" s="51"/>
      <c r="BU379" s="51"/>
      <c r="BV379" s="51"/>
      <c r="BW379" s="51"/>
      <c r="BX379" s="51"/>
      <c r="BY379" s="51"/>
      <c r="BZ379" s="51"/>
      <c r="CA379" s="51"/>
      <c r="CB379" s="51"/>
      <c r="CC379" s="51"/>
      <c r="CD379" s="51"/>
      <c r="CE379" s="51"/>
      <c r="CF379" s="51"/>
    </row>
    <row r="380" spans="1:84" s="48" customFormat="1" ht="15" customHeight="1" x14ac:dyDescent="0.3">
      <c r="A380" s="58"/>
      <c r="B380" s="58"/>
      <c r="C380" s="58"/>
      <c r="D380" s="58"/>
      <c r="E380" s="57" t="s">
        <v>24</v>
      </c>
      <c r="F380" s="57"/>
      <c r="G380" s="57">
        <f>1*G374</f>
        <v>0</v>
      </c>
      <c r="H380" s="57" t="s">
        <v>96</v>
      </c>
      <c r="I380" s="57">
        <v>100000</v>
      </c>
      <c r="J380" s="57">
        <f t="shared" si="324"/>
        <v>0</v>
      </c>
      <c r="K380" s="57"/>
      <c r="L380" s="57">
        <f>1*L374</f>
        <v>0</v>
      </c>
      <c r="M380" s="57" t="s">
        <v>96</v>
      </c>
      <c r="N380" s="57">
        <v>100000</v>
      </c>
      <c r="O380" s="57">
        <f t="shared" si="325"/>
        <v>0</v>
      </c>
      <c r="P380" s="57"/>
      <c r="Q380" s="57">
        <f>1*Q374</f>
        <v>0</v>
      </c>
      <c r="R380" s="57" t="s">
        <v>96</v>
      </c>
      <c r="S380" s="57">
        <v>100000</v>
      </c>
      <c r="T380" s="57">
        <f t="shared" si="326"/>
        <v>0</v>
      </c>
      <c r="U380" s="57"/>
      <c r="V380" s="57">
        <f>1*V374</f>
        <v>0</v>
      </c>
      <c r="W380" s="57" t="s">
        <v>96</v>
      </c>
      <c r="X380" s="57">
        <v>100000</v>
      </c>
      <c r="Y380" s="57">
        <f t="shared" si="327"/>
        <v>0</v>
      </c>
      <c r="Z380" s="57"/>
      <c r="AA380" s="57">
        <f>1*AA374</f>
        <v>1</v>
      </c>
      <c r="AB380" s="57" t="s">
        <v>96</v>
      </c>
      <c r="AC380" s="57">
        <v>100000</v>
      </c>
      <c r="AD380" s="57">
        <f t="shared" si="328"/>
        <v>100000</v>
      </c>
      <c r="AE380" s="57"/>
      <c r="AF380" s="57">
        <f>1*AF374</f>
        <v>0</v>
      </c>
      <c r="AG380" s="57" t="s">
        <v>96</v>
      </c>
      <c r="AH380" s="57">
        <v>100000</v>
      </c>
      <c r="AI380" s="57">
        <f t="shared" si="329"/>
        <v>0</v>
      </c>
      <c r="AJ380" s="57"/>
      <c r="AK380" s="57">
        <f>1*AK374</f>
        <v>0</v>
      </c>
      <c r="AL380" s="57" t="s">
        <v>96</v>
      </c>
      <c r="AM380" s="57">
        <v>100000</v>
      </c>
      <c r="AN380" s="57">
        <f t="shared" si="330"/>
        <v>0</v>
      </c>
      <c r="AO380" s="57"/>
      <c r="AP380" s="57">
        <f>1*AP374</f>
        <v>0</v>
      </c>
      <c r="AQ380" s="57" t="s">
        <v>96</v>
      </c>
      <c r="AR380" s="57">
        <v>100000</v>
      </c>
      <c r="AS380" s="57">
        <f t="shared" si="331"/>
        <v>0</v>
      </c>
      <c r="AT380" s="57"/>
      <c r="AU380" s="57">
        <f>1*AU374</f>
        <v>0</v>
      </c>
      <c r="AV380" s="57" t="s">
        <v>96</v>
      </c>
      <c r="AW380" s="57">
        <v>100000</v>
      </c>
      <c r="AX380" s="57">
        <f t="shared" si="332"/>
        <v>0</v>
      </c>
      <c r="AY380" s="57"/>
      <c r="AZ380" s="57">
        <f>1*AZ374</f>
        <v>1</v>
      </c>
      <c r="BA380" s="57" t="s">
        <v>96</v>
      </c>
      <c r="BB380" s="57">
        <v>100000</v>
      </c>
      <c r="BC380" s="57">
        <f t="shared" si="333"/>
        <v>100000</v>
      </c>
      <c r="BD380" s="57"/>
      <c r="BE380" s="57">
        <f>1*BE374</f>
        <v>0</v>
      </c>
      <c r="BF380" s="57" t="s">
        <v>96</v>
      </c>
      <c r="BG380" s="57">
        <v>100000</v>
      </c>
      <c r="BH380" s="57">
        <f t="shared" si="334"/>
        <v>0</v>
      </c>
      <c r="BI380" s="57"/>
      <c r="BJ380" s="57">
        <f>1*BJ374</f>
        <v>0</v>
      </c>
      <c r="BK380" s="57" t="s">
        <v>96</v>
      </c>
      <c r="BL380" s="57">
        <v>100000</v>
      </c>
      <c r="BM380" s="57">
        <f t="shared" si="335"/>
        <v>0</v>
      </c>
      <c r="BN380" s="51"/>
      <c r="BO380" s="67"/>
      <c r="BP380" s="67"/>
      <c r="BQ380" s="51"/>
      <c r="BR380" s="51"/>
      <c r="BS380" s="51"/>
      <c r="BT380" s="51"/>
      <c r="BU380" s="51"/>
      <c r="BV380" s="51"/>
      <c r="BW380" s="51"/>
      <c r="BX380" s="51"/>
      <c r="BY380" s="51"/>
      <c r="BZ380" s="51"/>
      <c r="CA380" s="51"/>
      <c r="CB380" s="51"/>
      <c r="CC380" s="51"/>
      <c r="CD380" s="51"/>
      <c r="CE380" s="51"/>
      <c r="CF380" s="51"/>
    </row>
    <row r="381" spans="1:84" s="48" customFormat="1" ht="15" customHeight="1" x14ac:dyDescent="0.3">
      <c r="A381" s="58"/>
      <c r="B381" s="58"/>
      <c r="C381" s="58"/>
      <c r="D381" s="58"/>
      <c r="E381" s="57" t="s">
        <v>25</v>
      </c>
      <c r="F381" s="57"/>
      <c r="G381" s="57">
        <f>1*F374</f>
        <v>0</v>
      </c>
      <c r="H381" s="57" t="s">
        <v>95</v>
      </c>
      <c r="I381" s="57">
        <v>7500</v>
      </c>
      <c r="J381" s="57">
        <f t="shared" si="324"/>
        <v>0</v>
      </c>
      <c r="K381" s="57"/>
      <c r="L381" s="57">
        <f>1*K374</f>
        <v>0</v>
      </c>
      <c r="M381" s="57" t="s">
        <v>95</v>
      </c>
      <c r="N381" s="57">
        <v>7500</v>
      </c>
      <c r="O381" s="57">
        <f t="shared" si="325"/>
        <v>0</v>
      </c>
      <c r="P381" s="57"/>
      <c r="Q381" s="57">
        <f>1*P374</f>
        <v>0</v>
      </c>
      <c r="R381" s="57" t="s">
        <v>95</v>
      </c>
      <c r="S381" s="57">
        <v>7500</v>
      </c>
      <c r="T381" s="57">
        <f t="shared" si="326"/>
        <v>0</v>
      </c>
      <c r="U381" s="57"/>
      <c r="V381" s="57">
        <f>1*U374</f>
        <v>0</v>
      </c>
      <c r="W381" s="57" t="s">
        <v>95</v>
      </c>
      <c r="X381" s="57">
        <v>7500</v>
      </c>
      <c r="Y381" s="57">
        <f t="shared" si="327"/>
        <v>0</v>
      </c>
      <c r="Z381" s="57"/>
      <c r="AA381" s="57">
        <f>1*Z374</f>
        <v>25</v>
      </c>
      <c r="AB381" s="57" t="s">
        <v>95</v>
      </c>
      <c r="AC381" s="57">
        <v>7500</v>
      </c>
      <c r="AD381" s="57">
        <f t="shared" si="328"/>
        <v>187500</v>
      </c>
      <c r="AE381" s="57"/>
      <c r="AF381" s="57">
        <f>1*AE374</f>
        <v>0</v>
      </c>
      <c r="AG381" s="57" t="s">
        <v>95</v>
      </c>
      <c r="AH381" s="57">
        <v>7500</v>
      </c>
      <c r="AI381" s="57">
        <f t="shared" si="329"/>
        <v>0</v>
      </c>
      <c r="AJ381" s="57"/>
      <c r="AK381" s="57">
        <f>1*AJ374</f>
        <v>0</v>
      </c>
      <c r="AL381" s="57" t="s">
        <v>95</v>
      </c>
      <c r="AM381" s="57">
        <v>7500</v>
      </c>
      <c r="AN381" s="57">
        <f t="shared" si="330"/>
        <v>0</v>
      </c>
      <c r="AO381" s="57"/>
      <c r="AP381" s="57">
        <f>1*AO374</f>
        <v>0</v>
      </c>
      <c r="AQ381" s="57" t="s">
        <v>95</v>
      </c>
      <c r="AR381" s="57">
        <v>7500</v>
      </c>
      <c r="AS381" s="57">
        <f t="shared" si="331"/>
        <v>0</v>
      </c>
      <c r="AT381" s="57"/>
      <c r="AU381" s="57">
        <f>1*AT374</f>
        <v>0</v>
      </c>
      <c r="AV381" s="57" t="s">
        <v>95</v>
      </c>
      <c r="AW381" s="57">
        <v>7500</v>
      </c>
      <c r="AX381" s="57">
        <f t="shared" si="332"/>
        <v>0</v>
      </c>
      <c r="AY381" s="57"/>
      <c r="AZ381" s="57">
        <f>1*AY374</f>
        <v>25</v>
      </c>
      <c r="BA381" s="57" t="s">
        <v>95</v>
      </c>
      <c r="BB381" s="57">
        <v>7500</v>
      </c>
      <c r="BC381" s="57">
        <f t="shared" si="333"/>
        <v>187500</v>
      </c>
      <c r="BD381" s="57"/>
      <c r="BE381" s="57">
        <f>1*BD374</f>
        <v>0</v>
      </c>
      <c r="BF381" s="57" t="s">
        <v>95</v>
      </c>
      <c r="BG381" s="57">
        <v>7500</v>
      </c>
      <c r="BH381" s="57">
        <f t="shared" si="334"/>
        <v>0</v>
      </c>
      <c r="BI381" s="57"/>
      <c r="BJ381" s="57">
        <f>1*BI374</f>
        <v>0</v>
      </c>
      <c r="BK381" s="57" t="s">
        <v>95</v>
      </c>
      <c r="BL381" s="57">
        <v>7500</v>
      </c>
      <c r="BM381" s="57">
        <f t="shared" si="335"/>
        <v>0</v>
      </c>
      <c r="BN381" s="51"/>
      <c r="BO381" s="67"/>
      <c r="BP381" s="67"/>
      <c r="BQ381" s="51"/>
      <c r="BR381" s="51"/>
      <c r="BS381" s="51"/>
      <c r="BT381" s="51"/>
      <c r="BU381" s="51"/>
      <c r="BV381" s="51"/>
      <c r="BW381" s="51"/>
      <c r="BX381" s="51"/>
      <c r="BY381" s="51"/>
      <c r="BZ381" s="51"/>
      <c r="CA381" s="51"/>
      <c r="CB381" s="51"/>
      <c r="CC381" s="51"/>
      <c r="CD381" s="51"/>
      <c r="CE381" s="51"/>
      <c r="CF381" s="51"/>
    </row>
    <row r="382" spans="1:84" s="48" customFormat="1" ht="15" customHeight="1" x14ac:dyDescent="0.3">
      <c r="A382" s="58"/>
      <c r="B382" s="58"/>
      <c r="C382" s="58"/>
      <c r="D382" s="58"/>
      <c r="E382" s="57" t="s">
        <v>26</v>
      </c>
      <c r="F382" s="57"/>
      <c r="G382" s="57">
        <v>0</v>
      </c>
      <c r="H382" s="57" t="s">
        <v>82</v>
      </c>
      <c r="I382" s="57">
        <v>0</v>
      </c>
      <c r="J382" s="57">
        <f>SUM(J383:J386)</f>
        <v>0</v>
      </c>
      <c r="K382" s="57"/>
      <c r="L382" s="57">
        <v>0</v>
      </c>
      <c r="M382" s="57" t="s">
        <v>82</v>
      </c>
      <c r="N382" s="57">
        <v>0</v>
      </c>
      <c r="O382" s="57">
        <f>SUM(O383:O386)</f>
        <v>0</v>
      </c>
      <c r="P382" s="57"/>
      <c r="Q382" s="57">
        <v>0</v>
      </c>
      <c r="R382" s="57" t="s">
        <v>82</v>
      </c>
      <c r="S382" s="57">
        <v>0</v>
      </c>
      <c r="T382" s="57">
        <f>SUM(T383:T386)</f>
        <v>0</v>
      </c>
      <c r="U382" s="57"/>
      <c r="V382" s="57">
        <v>0</v>
      </c>
      <c r="W382" s="57" t="s">
        <v>82</v>
      </c>
      <c r="X382" s="57">
        <v>0</v>
      </c>
      <c r="Y382" s="57">
        <f>SUM(Y383:Y386)</f>
        <v>0</v>
      </c>
      <c r="Z382" s="57"/>
      <c r="AA382" s="57">
        <v>0</v>
      </c>
      <c r="AB382" s="57" t="s">
        <v>82</v>
      </c>
      <c r="AC382" s="57">
        <v>0</v>
      </c>
      <c r="AD382" s="57">
        <f>SUM(AD383:AD386)</f>
        <v>6850000</v>
      </c>
      <c r="AE382" s="57"/>
      <c r="AF382" s="57">
        <v>0</v>
      </c>
      <c r="AG382" s="57" t="s">
        <v>82</v>
      </c>
      <c r="AH382" s="57">
        <v>0</v>
      </c>
      <c r="AI382" s="57">
        <f>SUM(AI383:AI386)</f>
        <v>0</v>
      </c>
      <c r="AJ382" s="57"/>
      <c r="AK382" s="57">
        <v>0</v>
      </c>
      <c r="AL382" s="57" t="s">
        <v>82</v>
      </c>
      <c r="AM382" s="57">
        <v>0</v>
      </c>
      <c r="AN382" s="57">
        <f>SUM(AN383:AN386)</f>
        <v>0</v>
      </c>
      <c r="AO382" s="57"/>
      <c r="AP382" s="57">
        <v>0</v>
      </c>
      <c r="AQ382" s="57" t="s">
        <v>82</v>
      </c>
      <c r="AR382" s="57">
        <v>0</v>
      </c>
      <c r="AS382" s="57">
        <f>SUM(AS383:AS386)</f>
        <v>0</v>
      </c>
      <c r="AT382" s="57"/>
      <c r="AU382" s="57">
        <v>0</v>
      </c>
      <c r="AV382" s="57" t="s">
        <v>82</v>
      </c>
      <c r="AW382" s="57">
        <v>0</v>
      </c>
      <c r="AX382" s="57">
        <f>SUM(AX383:AX386)</f>
        <v>0</v>
      </c>
      <c r="AY382" s="57"/>
      <c r="AZ382" s="57">
        <v>0</v>
      </c>
      <c r="BA382" s="57" t="s">
        <v>82</v>
      </c>
      <c r="BB382" s="57">
        <v>0</v>
      </c>
      <c r="BC382" s="57">
        <f>SUM(BC383:BC386)</f>
        <v>6850000</v>
      </c>
      <c r="BD382" s="57"/>
      <c r="BE382" s="57">
        <v>0</v>
      </c>
      <c r="BF382" s="57" t="s">
        <v>82</v>
      </c>
      <c r="BG382" s="57">
        <v>0</v>
      </c>
      <c r="BH382" s="57">
        <f>SUM(BH383:BH386)</f>
        <v>0</v>
      </c>
      <c r="BI382" s="57"/>
      <c r="BJ382" s="57">
        <v>0</v>
      </c>
      <c r="BK382" s="57" t="s">
        <v>82</v>
      </c>
      <c r="BL382" s="57">
        <v>0</v>
      </c>
      <c r="BM382" s="57">
        <f>SUM(BM383:BM386)</f>
        <v>0</v>
      </c>
      <c r="BN382" s="51"/>
      <c r="BO382" s="67"/>
      <c r="BP382" s="67"/>
      <c r="BQ382" s="51"/>
      <c r="BR382" s="51"/>
      <c r="BS382" s="51"/>
      <c r="BT382" s="51"/>
      <c r="BU382" s="51"/>
      <c r="BV382" s="51"/>
      <c r="BW382" s="51"/>
      <c r="BX382" s="51"/>
      <c r="BY382" s="51"/>
      <c r="BZ382" s="51"/>
      <c r="CA382" s="51"/>
      <c r="CB382" s="51"/>
      <c r="CC382" s="51"/>
      <c r="CD382" s="51"/>
      <c r="CE382" s="51"/>
      <c r="CF382" s="51"/>
    </row>
    <row r="383" spans="1:84" s="48" customFormat="1" ht="15" customHeight="1" x14ac:dyDescent="0.3">
      <c r="A383" s="58"/>
      <c r="B383" s="58"/>
      <c r="C383" s="58"/>
      <c r="D383" s="58"/>
      <c r="E383" s="57" t="s">
        <v>28</v>
      </c>
      <c r="F383" s="57"/>
      <c r="G383" s="57">
        <f>F374</f>
        <v>0</v>
      </c>
      <c r="H383" s="57" t="s">
        <v>95</v>
      </c>
      <c r="I383" s="57">
        <f>25000+100000</f>
        <v>125000</v>
      </c>
      <c r="J383" s="57">
        <f>G383*I383</f>
        <v>0</v>
      </c>
      <c r="K383" s="57"/>
      <c r="L383" s="57">
        <f>K374</f>
        <v>0</v>
      </c>
      <c r="M383" s="57" t="s">
        <v>95</v>
      </c>
      <c r="N383" s="57">
        <f>25000+100000</f>
        <v>125000</v>
      </c>
      <c r="O383" s="57">
        <f>L383*N383</f>
        <v>0</v>
      </c>
      <c r="P383" s="57"/>
      <c r="Q383" s="57">
        <f>P374</f>
        <v>0</v>
      </c>
      <c r="R383" s="57" t="s">
        <v>95</v>
      </c>
      <c r="S383" s="57">
        <f>25000+100000</f>
        <v>125000</v>
      </c>
      <c r="T383" s="57">
        <f>Q383*S383</f>
        <v>0</v>
      </c>
      <c r="U383" s="57"/>
      <c r="V383" s="57">
        <f>U374</f>
        <v>0</v>
      </c>
      <c r="W383" s="57" t="s">
        <v>95</v>
      </c>
      <c r="X383" s="57">
        <f>25000+100000</f>
        <v>125000</v>
      </c>
      <c r="Y383" s="57">
        <f>V383*X383</f>
        <v>0</v>
      </c>
      <c r="Z383" s="57"/>
      <c r="AA383" s="57">
        <f>Z374</f>
        <v>25</v>
      </c>
      <c r="AB383" s="57" t="s">
        <v>95</v>
      </c>
      <c r="AC383" s="57">
        <f>25000+100000</f>
        <v>125000</v>
      </c>
      <c r="AD383" s="57">
        <f>AA383*AC383</f>
        <v>3125000</v>
      </c>
      <c r="AE383" s="57"/>
      <c r="AF383" s="57">
        <f>AE374</f>
        <v>0</v>
      </c>
      <c r="AG383" s="57" t="s">
        <v>95</v>
      </c>
      <c r="AH383" s="57">
        <f>25000+100000</f>
        <v>125000</v>
      </c>
      <c r="AI383" s="57">
        <f>AF383*AH383</f>
        <v>0</v>
      </c>
      <c r="AJ383" s="57"/>
      <c r="AK383" s="57">
        <f>AJ374</f>
        <v>0</v>
      </c>
      <c r="AL383" s="57" t="s">
        <v>95</v>
      </c>
      <c r="AM383" s="57">
        <f>25000+100000</f>
        <v>125000</v>
      </c>
      <c r="AN383" s="57">
        <f>AK383*AM383</f>
        <v>0</v>
      </c>
      <c r="AO383" s="57"/>
      <c r="AP383" s="57">
        <f>AO374</f>
        <v>0</v>
      </c>
      <c r="AQ383" s="57" t="s">
        <v>95</v>
      </c>
      <c r="AR383" s="57">
        <f>25000+100000</f>
        <v>125000</v>
      </c>
      <c r="AS383" s="57">
        <f>AP383*AR383</f>
        <v>0</v>
      </c>
      <c r="AT383" s="57"/>
      <c r="AU383" s="57">
        <f>AT374</f>
        <v>0</v>
      </c>
      <c r="AV383" s="57" t="s">
        <v>95</v>
      </c>
      <c r="AW383" s="57">
        <f>25000+100000</f>
        <v>125000</v>
      </c>
      <c r="AX383" s="57">
        <f>AU383*AW383</f>
        <v>0</v>
      </c>
      <c r="AY383" s="57"/>
      <c r="AZ383" s="57">
        <f>AY374</f>
        <v>25</v>
      </c>
      <c r="BA383" s="57" t="s">
        <v>95</v>
      </c>
      <c r="BB383" s="57">
        <f>25000+100000</f>
        <v>125000</v>
      </c>
      <c r="BC383" s="57">
        <f>AZ383*BB383</f>
        <v>3125000</v>
      </c>
      <c r="BD383" s="57"/>
      <c r="BE383" s="57">
        <f>BD374</f>
        <v>0</v>
      </c>
      <c r="BF383" s="57" t="s">
        <v>95</v>
      </c>
      <c r="BG383" s="57">
        <f>25000+100000</f>
        <v>125000</v>
      </c>
      <c r="BH383" s="57">
        <f>BE383*BG383</f>
        <v>0</v>
      </c>
      <c r="BI383" s="57"/>
      <c r="BJ383" s="57">
        <f>BI374</f>
        <v>0</v>
      </c>
      <c r="BK383" s="57" t="s">
        <v>95</v>
      </c>
      <c r="BL383" s="57">
        <f>25000+100000</f>
        <v>125000</v>
      </c>
      <c r="BM383" s="57">
        <f>BJ383*BL383</f>
        <v>0</v>
      </c>
      <c r="BN383" s="51"/>
      <c r="BO383" s="67"/>
      <c r="BP383" s="67"/>
      <c r="BQ383" s="51"/>
      <c r="BR383" s="51"/>
      <c r="BS383" s="51"/>
      <c r="BT383" s="51"/>
      <c r="BU383" s="51"/>
      <c r="BV383" s="51"/>
      <c r="BW383" s="51"/>
      <c r="BX383" s="51"/>
      <c r="BY383" s="51"/>
      <c r="BZ383" s="51"/>
      <c r="CA383" s="51"/>
      <c r="CB383" s="51"/>
      <c r="CC383" s="51"/>
      <c r="CD383" s="51"/>
      <c r="CE383" s="51"/>
      <c r="CF383" s="51"/>
    </row>
    <row r="384" spans="1:84" s="48" customFormat="1" ht="15" customHeight="1" x14ac:dyDescent="0.3">
      <c r="A384" s="58"/>
      <c r="B384" s="58"/>
      <c r="C384" s="58"/>
      <c r="D384" s="58"/>
      <c r="E384" s="57" t="s">
        <v>29</v>
      </c>
      <c r="F384" s="57"/>
      <c r="G384" s="57">
        <f>F374</f>
        <v>0</v>
      </c>
      <c r="H384" s="57" t="s">
        <v>98</v>
      </c>
      <c r="I384" s="57">
        <v>75000</v>
      </c>
      <c r="J384" s="57">
        <f>G384*I384</f>
        <v>0</v>
      </c>
      <c r="K384" s="57"/>
      <c r="L384" s="57">
        <f>K374</f>
        <v>0</v>
      </c>
      <c r="M384" s="57" t="s">
        <v>98</v>
      </c>
      <c r="N384" s="57">
        <v>75000</v>
      </c>
      <c r="O384" s="57">
        <f>L384*N384</f>
        <v>0</v>
      </c>
      <c r="P384" s="57"/>
      <c r="Q384" s="57">
        <f>P374</f>
        <v>0</v>
      </c>
      <c r="R384" s="57" t="s">
        <v>98</v>
      </c>
      <c r="S384" s="57">
        <v>75000</v>
      </c>
      <c r="T384" s="57">
        <f>Q384*S384</f>
        <v>0</v>
      </c>
      <c r="U384" s="57"/>
      <c r="V384" s="57">
        <f>U374</f>
        <v>0</v>
      </c>
      <c r="W384" s="57" t="s">
        <v>98</v>
      </c>
      <c r="X384" s="57">
        <v>75000</v>
      </c>
      <c r="Y384" s="57">
        <f>V384*X384</f>
        <v>0</v>
      </c>
      <c r="Z384" s="57"/>
      <c r="AA384" s="57">
        <f>Z374</f>
        <v>25</v>
      </c>
      <c r="AB384" s="57" t="s">
        <v>98</v>
      </c>
      <c r="AC384" s="57">
        <v>75000</v>
      </c>
      <c r="AD384" s="57">
        <f>AA384*AC384</f>
        <v>1875000</v>
      </c>
      <c r="AE384" s="57"/>
      <c r="AF384" s="57">
        <f>AE374</f>
        <v>0</v>
      </c>
      <c r="AG384" s="57" t="s">
        <v>98</v>
      </c>
      <c r="AH384" s="57">
        <v>75000</v>
      </c>
      <c r="AI384" s="57">
        <f>AF384*AH384</f>
        <v>0</v>
      </c>
      <c r="AJ384" s="57"/>
      <c r="AK384" s="57">
        <f>AJ374</f>
        <v>0</v>
      </c>
      <c r="AL384" s="57" t="s">
        <v>98</v>
      </c>
      <c r="AM384" s="57">
        <v>75000</v>
      </c>
      <c r="AN384" s="57">
        <f>AK384*AM384</f>
        <v>0</v>
      </c>
      <c r="AO384" s="57"/>
      <c r="AP384" s="57">
        <f>AO374</f>
        <v>0</v>
      </c>
      <c r="AQ384" s="57" t="s">
        <v>98</v>
      </c>
      <c r="AR384" s="57">
        <v>75000</v>
      </c>
      <c r="AS384" s="57">
        <f>AP384*AR384</f>
        <v>0</v>
      </c>
      <c r="AT384" s="57"/>
      <c r="AU384" s="57">
        <f>AT374</f>
        <v>0</v>
      </c>
      <c r="AV384" s="57" t="s">
        <v>98</v>
      </c>
      <c r="AW384" s="57">
        <v>75000</v>
      </c>
      <c r="AX384" s="57">
        <f>AU384*AW384</f>
        <v>0</v>
      </c>
      <c r="AY384" s="57"/>
      <c r="AZ384" s="57">
        <f>AY374</f>
        <v>25</v>
      </c>
      <c r="BA384" s="57" t="s">
        <v>98</v>
      </c>
      <c r="BB384" s="57">
        <v>75000</v>
      </c>
      <c r="BC384" s="57">
        <f>AZ384*BB384</f>
        <v>1875000</v>
      </c>
      <c r="BD384" s="57"/>
      <c r="BE384" s="57">
        <f>BD374</f>
        <v>0</v>
      </c>
      <c r="BF384" s="57" t="s">
        <v>98</v>
      </c>
      <c r="BG384" s="57">
        <v>75000</v>
      </c>
      <c r="BH384" s="57">
        <f>BE384*BG384</f>
        <v>0</v>
      </c>
      <c r="BI384" s="57"/>
      <c r="BJ384" s="57">
        <f>BI374</f>
        <v>0</v>
      </c>
      <c r="BK384" s="57" t="s">
        <v>98</v>
      </c>
      <c r="BL384" s="57">
        <v>75000</v>
      </c>
      <c r="BM384" s="57">
        <f>BJ384*BL384</f>
        <v>0</v>
      </c>
      <c r="BN384" s="51"/>
      <c r="BO384" s="67"/>
      <c r="BP384" s="67"/>
      <c r="BQ384" s="51"/>
      <c r="BR384" s="51"/>
      <c r="BS384" s="51"/>
      <c r="BT384" s="51"/>
      <c r="BU384" s="51"/>
      <c r="BV384" s="51"/>
      <c r="BW384" s="51"/>
      <c r="BX384" s="51"/>
      <c r="BY384" s="51"/>
      <c r="BZ384" s="51"/>
      <c r="CA384" s="51"/>
      <c r="CB384" s="51"/>
      <c r="CC384" s="51"/>
      <c r="CD384" s="51"/>
      <c r="CE384" s="51"/>
      <c r="CF384" s="51"/>
    </row>
    <row r="385" spans="1:84" s="48" customFormat="1" ht="15" customHeight="1" x14ac:dyDescent="0.3">
      <c r="A385" s="58"/>
      <c r="B385" s="58"/>
      <c r="C385" s="58"/>
      <c r="D385" s="58"/>
      <c r="E385" s="57" t="s">
        <v>30</v>
      </c>
      <c r="F385" s="57"/>
      <c r="G385" s="57">
        <f>F374</f>
        <v>0</v>
      </c>
      <c r="H385" s="57" t="s">
        <v>95</v>
      </c>
      <c r="I385" s="57">
        <v>50000</v>
      </c>
      <c r="J385" s="57">
        <f>G385*I385</f>
        <v>0</v>
      </c>
      <c r="K385" s="57"/>
      <c r="L385" s="57">
        <f>K374</f>
        <v>0</v>
      </c>
      <c r="M385" s="57" t="s">
        <v>95</v>
      </c>
      <c r="N385" s="57">
        <v>50000</v>
      </c>
      <c r="O385" s="57">
        <f>L385*N385</f>
        <v>0</v>
      </c>
      <c r="P385" s="57"/>
      <c r="Q385" s="57">
        <f>P374</f>
        <v>0</v>
      </c>
      <c r="R385" s="57" t="s">
        <v>95</v>
      </c>
      <c r="S385" s="57">
        <v>50000</v>
      </c>
      <c r="T385" s="57">
        <f>Q385*S385</f>
        <v>0</v>
      </c>
      <c r="U385" s="57"/>
      <c r="V385" s="57">
        <f>U374</f>
        <v>0</v>
      </c>
      <c r="W385" s="57" t="s">
        <v>95</v>
      </c>
      <c r="X385" s="57">
        <v>50000</v>
      </c>
      <c r="Y385" s="57">
        <f>V385*X385</f>
        <v>0</v>
      </c>
      <c r="Z385" s="57"/>
      <c r="AA385" s="57">
        <f>Z374</f>
        <v>25</v>
      </c>
      <c r="AB385" s="57" t="s">
        <v>95</v>
      </c>
      <c r="AC385" s="57">
        <v>50000</v>
      </c>
      <c r="AD385" s="57">
        <f>AA385*AC385</f>
        <v>1250000</v>
      </c>
      <c r="AE385" s="57"/>
      <c r="AF385" s="57">
        <f>AE374</f>
        <v>0</v>
      </c>
      <c r="AG385" s="57" t="s">
        <v>95</v>
      </c>
      <c r="AH385" s="57">
        <v>50000</v>
      </c>
      <c r="AI385" s="57">
        <f>AF385*AH385</f>
        <v>0</v>
      </c>
      <c r="AJ385" s="57"/>
      <c r="AK385" s="57">
        <f>AJ374</f>
        <v>0</v>
      </c>
      <c r="AL385" s="57" t="s">
        <v>95</v>
      </c>
      <c r="AM385" s="57">
        <v>50000</v>
      </c>
      <c r="AN385" s="57">
        <f>AK385*AM385</f>
        <v>0</v>
      </c>
      <c r="AO385" s="57"/>
      <c r="AP385" s="57">
        <f>AO374</f>
        <v>0</v>
      </c>
      <c r="AQ385" s="57" t="s">
        <v>95</v>
      </c>
      <c r="AR385" s="57">
        <v>50000</v>
      </c>
      <c r="AS385" s="57">
        <f>AP385*AR385</f>
        <v>0</v>
      </c>
      <c r="AT385" s="57"/>
      <c r="AU385" s="57">
        <f>AT374</f>
        <v>0</v>
      </c>
      <c r="AV385" s="57" t="s">
        <v>95</v>
      </c>
      <c r="AW385" s="57">
        <v>50000</v>
      </c>
      <c r="AX385" s="57">
        <f>AU385*AW385</f>
        <v>0</v>
      </c>
      <c r="AY385" s="57"/>
      <c r="AZ385" s="57">
        <f>AY374</f>
        <v>25</v>
      </c>
      <c r="BA385" s="57" t="s">
        <v>95</v>
      </c>
      <c r="BB385" s="57">
        <v>50000</v>
      </c>
      <c r="BC385" s="57">
        <f>AZ385*BB385</f>
        <v>1250000</v>
      </c>
      <c r="BD385" s="57"/>
      <c r="BE385" s="57">
        <f>BD374</f>
        <v>0</v>
      </c>
      <c r="BF385" s="57" t="s">
        <v>95</v>
      </c>
      <c r="BG385" s="57">
        <v>50000</v>
      </c>
      <c r="BH385" s="57">
        <f>BE385*BG385</f>
        <v>0</v>
      </c>
      <c r="BI385" s="57"/>
      <c r="BJ385" s="57">
        <f>BI374</f>
        <v>0</v>
      </c>
      <c r="BK385" s="57" t="s">
        <v>95</v>
      </c>
      <c r="BL385" s="57">
        <v>50000</v>
      </c>
      <c r="BM385" s="57">
        <f>BJ385*BL385</f>
        <v>0</v>
      </c>
      <c r="BN385" s="51"/>
      <c r="BO385" s="67"/>
      <c r="BP385" s="67"/>
      <c r="BQ385" s="51"/>
      <c r="BR385" s="51"/>
      <c r="BS385" s="51"/>
      <c r="BT385" s="51"/>
      <c r="BU385" s="51"/>
      <c r="BV385" s="51"/>
      <c r="BW385" s="51"/>
      <c r="BX385" s="51"/>
      <c r="BY385" s="51"/>
      <c r="BZ385" s="51"/>
      <c r="CA385" s="51"/>
      <c r="CB385" s="51"/>
      <c r="CC385" s="51"/>
      <c r="CD385" s="51"/>
      <c r="CE385" s="51"/>
      <c r="CF385" s="51"/>
    </row>
    <row r="386" spans="1:84" s="48" customFormat="1" ht="15" customHeight="1" x14ac:dyDescent="0.3">
      <c r="A386" s="58"/>
      <c r="B386" s="58"/>
      <c r="C386" s="58"/>
      <c r="D386" s="58"/>
      <c r="E386" s="57" t="s">
        <v>31</v>
      </c>
      <c r="F386" s="57"/>
      <c r="G386" s="57">
        <f>G374</f>
        <v>0</v>
      </c>
      <c r="H386" s="57" t="s">
        <v>94</v>
      </c>
      <c r="I386" s="57">
        <v>600000</v>
      </c>
      <c r="J386" s="57">
        <f>G386*I386</f>
        <v>0</v>
      </c>
      <c r="K386" s="57"/>
      <c r="L386" s="57">
        <f>L374</f>
        <v>0</v>
      </c>
      <c r="M386" s="57" t="s">
        <v>94</v>
      </c>
      <c r="N386" s="57">
        <v>600000</v>
      </c>
      <c r="O386" s="57">
        <f>L386*N386</f>
        <v>0</v>
      </c>
      <c r="P386" s="57"/>
      <c r="Q386" s="57">
        <f>Q374</f>
        <v>0</v>
      </c>
      <c r="R386" s="57" t="s">
        <v>94</v>
      </c>
      <c r="S386" s="57">
        <v>600000</v>
      </c>
      <c r="T386" s="57">
        <f>Q386*S386</f>
        <v>0</v>
      </c>
      <c r="U386" s="57"/>
      <c r="V386" s="57">
        <f>V374</f>
        <v>0</v>
      </c>
      <c r="W386" s="57" t="s">
        <v>94</v>
      </c>
      <c r="X386" s="57">
        <v>600000</v>
      </c>
      <c r="Y386" s="57">
        <f>V386*X386</f>
        <v>0</v>
      </c>
      <c r="Z386" s="57"/>
      <c r="AA386" s="57">
        <f>AA374</f>
        <v>1</v>
      </c>
      <c r="AB386" s="57" t="s">
        <v>94</v>
      </c>
      <c r="AC386" s="57">
        <v>600000</v>
      </c>
      <c r="AD386" s="57">
        <f>AA386*AC386</f>
        <v>600000</v>
      </c>
      <c r="AE386" s="57"/>
      <c r="AF386" s="57">
        <f>AF374</f>
        <v>0</v>
      </c>
      <c r="AG386" s="57" t="s">
        <v>94</v>
      </c>
      <c r="AH386" s="57">
        <v>600000</v>
      </c>
      <c r="AI386" s="57">
        <f>AF386*AH386</f>
        <v>0</v>
      </c>
      <c r="AJ386" s="57"/>
      <c r="AK386" s="57">
        <f>AK374</f>
        <v>0</v>
      </c>
      <c r="AL386" s="57" t="s">
        <v>94</v>
      </c>
      <c r="AM386" s="57">
        <v>600000</v>
      </c>
      <c r="AN386" s="57">
        <f>AK386*AM386</f>
        <v>0</v>
      </c>
      <c r="AO386" s="57"/>
      <c r="AP386" s="57">
        <f>AP374</f>
        <v>0</v>
      </c>
      <c r="AQ386" s="57" t="s">
        <v>94</v>
      </c>
      <c r="AR386" s="57">
        <v>600000</v>
      </c>
      <c r="AS386" s="57">
        <f>AP386*AR386</f>
        <v>0</v>
      </c>
      <c r="AT386" s="57"/>
      <c r="AU386" s="57">
        <f>AU374</f>
        <v>0</v>
      </c>
      <c r="AV386" s="57" t="s">
        <v>94</v>
      </c>
      <c r="AW386" s="57">
        <v>600000</v>
      </c>
      <c r="AX386" s="57">
        <f>AU386*AW386</f>
        <v>0</v>
      </c>
      <c r="AY386" s="57"/>
      <c r="AZ386" s="57">
        <f>AZ374</f>
        <v>1</v>
      </c>
      <c r="BA386" s="57" t="s">
        <v>94</v>
      </c>
      <c r="BB386" s="57">
        <v>600000</v>
      </c>
      <c r="BC386" s="57">
        <f>AZ386*BB386</f>
        <v>600000</v>
      </c>
      <c r="BD386" s="57"/>
      <c r="BE386" s="57">
        <f>BE374</f>
        <v>0</v>
      </c>
      <c r="BF386" s="57" t="s">
        <v>94</v>
      </c>
      <c r="BG386" s="57">
        <v>600000</v>
      </c>
      <c r="BH386" s="57">
        <f>BE386*BG386</f>
        <v>0</v>
      </c>
      <c r="BI386" s="57"/>
      <c r="BJ386" s="57">
        <f>BJ374</f>
        <v>0</v>
      </c>
      <c r="BK386" s="57" t="s">
        <v>94</v>
      </c>
      <c r="BL386" s="57">
        <v>600000</v>
      </c>
      <c r="BM386" s="57">
        <f>BJ386*BL386</f>
        <v>0</v>
      </c>
      <c r="BN386" s="51"/>
      <c r="BO386" s="67"/>
      <c r="BP386" s="67"/>
      <c r="BQ386" s="51"/>
      <c r="BR386" s="51"/>
      <c r="BS386" s="51"/>
      <c r="BT386" s="51"/>
      <c r="BU386" s="51"/>
      <c r="BV386" s="51"/>
      <c r="BW386" s="51"/>
      <c r="BX386" s="51"/>
      <c r="BY386" s="51"/>
      <c r="BZ386" s="51"/>
      <c r="CA386" s="51"/>
      <c r="CB386" s="51"/>
      <c r="CC386" s="51"/>
      <c r="CD386" s="51"/>
      <c r="CE386" s="51"/>
      <c r="CF386" s="51"/>
    </row>
    <row r="387" spans="1:84" s="47" customFormat="1" ht="15" customHeight="1" x14ac:dyDescent="0.3">
      <c r="A387" s="56"/>
      <c r="B387" s="56"/>
      <c r="C387" s="56"/>
      <c r="D387" s="56"/>
      <c r="E387" s="56" t="s">
        <v>59</v>
      </c>
      <c r="F387" s="56">
        <f>G387*25</f>
        <v>0</v>
      </c>
      <c r="G387" s="56"/>
      <c r="H387" s="56" t="s">
        <v>91</v>
      </c>
      <c r="I387" s="56"/>
      <c r="J387" s="56">
        <f>J388+J395</f>
        <v>0</v>
      </c>
      <c r="K387" s="56">
        <f>L387*25</f>
        <v>0</v>
      </c>
      <c r="L387" s="56"/>
      <c r="M387" s="56" t="s">
        <v>91</v>
      </c>
      <c r="N387" s="56"/>
      <c r="O387" s="56">
        <f>O388+O395</f>
        <v>0</v>
      </c>
      <c r="P387" s="56">
        <f>Q387*25</f>
        <v>0</v>
      </c>
      <c r="Q387" s="56"/>
      <c r="R387" s="56" t="s">
        <v>91</v>
      </c>
      <c r="S387" s="56"/>
      <c r="T387" s="56">
        <f>T388+T395</f>
        <v>0</v>
      </c>
      <c r="U387" s="56">
        <f>V387*25</f>
        <v>0</v>
      </c>
      <c r="V387" s="56"/>
      <c r="W387" s="56" t="s">
        <v>91</v>
      </c>
      <c r="X387" s="56"/>
      <c r="Y387" s="56">
        <f>Y388+Y395</f>
        <v>0</v>
      </c>
      <c r="Z387" s="56">
        <f>AA387*25</f>
        <v>25</v>
      </c>
      <c r="AA387" s="56">
        <v>1</v>
      </c>
      <c r="AB387" s="56" t="s">
        <v>91</v>
      </c>
      <c r="AC387" s="56"/>
      <c r="AD387" s="56">
        <f>AD388+AD395</f>
        <v>14677500</v>
      </c>
      <c r="AE387" s="56">
        <f>AF387*25</f>
        <v>0</v>
      </c>
      <c r="AF387" s="56"/>
      <c r="AG387" s="56" t="s">
        <v>91</v>
      </c>
      <c r="AH387" s="56"/>
      <c r="AI387" s="56">
        <f>AI388+AI395</f>
        <v>0</v>
      </c>
      <c r="AJ387" s="56">
        <f>AK387*25</f>
        <v>0</v>
      </c>
      <c r="AK387" s="56"/>
      <c r="AL387" s="56" t="s">
        <v>91</v>
      </c>
      <c r="AM387" s="56"/>
      <c r="AN387" s="56">
        <f>AN388+AN395</f>
        <v>0</v>
      </c>
      <c r="AO387" s="56">
        <f>AP387*25</f>
        <v>0</v>
      </c>
      <c r="AP387" s="56"/>
      <c r="AQ387" s="56" t="s">
        <v>91</v>
      </c>
      <c r="AR387" s="56"/>
      <c r="AS387" s="56">
        <f>AS388+AS395</f>
        <v>0</v>
      </c>
      <c r="AT387" s="56">
        <f>AU387*25</f>
        <v>0</v>
      </c>
      <c r="AU387" s="56"/>
      <c r="AV387" s="56" t="s">
        <v>91</v>
      </c>
      <c r="AW387" s="56"/>
      <c r="AX387" s="56">
        <f>AX388+AX395</f>
        <v>0</v>
      </c>
      <c r="AY387" s="56">
        <f>AZ387*25</f>
        <v>25</v>
      </c>
      <c r="AZ387" s="56">
        <v>1</v>
      </c>
      <c r="BA387" s="56" t="s">
        <v>91</v>
      </c>
      <c r="BB387" s="56"/>
      <c r="BC387" s="56">
        <f>BC388+BC395</f>
        <v>14677500</v>
      </c>
      <c r="BD387" s="56">
        <f>BE387*25</f>
        <v>0</v>
      </c>
      <c r="BE387" s="56"/>
      <c r="BF387" s="56" t="s">
        <v>91</v>
      </c>
      <c r="BG387" s="56"/>
      <c r="BH387" s="56">
        <f>BH388+BH395</f>
        <v>0</v>
      </c>
      <c r="BI387" s="56">
        <f>BJ387*25</f>
        <v>0</v>
      </c>
      <c r="BJ387" s="56"/>
      <c r="BK387" s="56" t="s">
        <v>91</v>
      </c>
      <c r="BL387" s="56"/>
      <c r="BM387" s="56">
        <f>BM388+BM395</f>
        <v>0</v>
      </c>
      <c r="BN387" s="51"/>
      <c r="BO387" s="66"/>
      <c r="BP387" s="66"/>
      <c r="BQ387" s="50">
        <f>+F387+K387+P387+U387+Z387+AE387+AJ387+AO387+AT387+AY387+BD387+BI387</f>
        <v>50</v>
      </c>
      <c r="BR387" s="50">
        <f>+G387+L387+Q387+V387+AA387+AF387+AK387+AP387+AU387+AZ387+BE387+BJ387</f>
        <v>2</v>
      </c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</row>
    <row r="388" spans="1:84" s="48" customFormat="1" ht="15" customHeight="1" x14ac:dyDescent="0.3">
      <c r="A388" s="58"/>
      <c r="B388" s="58"/>
      <c r="C388" s="58"/>
      <c r="D388" s="58"/>
      <c r="E388" s="57" t="s">
        <v>19</v>
      </c>
      <c r="F388" s="57"/>
      <c r="G388" s="57">
        <v>0</v>
      </c>
      <c r="H388" s="57" t="s">
        <v>82</v>
      </c>
      <c r="I388" s="57">
        <v>0</v>
      </c>
      <c r="J388" s="57">
        <f>SUM(J389:J394)</f>
        <v>0</v>
      </c>
      <c r="K388" s="57"/>
      <c r="L388" s="57">
        <v>0</v>
      </c>
      <c r="M388" s="57" t="s">
        <v>82</v>
      </c>
      <c r="N388" s="57">
        <v>0</v>
      </c>
      <c r="O388" s="57">
        <f>SUM(O389:O394)</f>
        <v>0</v>
      </c>
      <c r="P388" s="57"/>
      <c r="Q388" s="57">
        <v>0</v>
      </c>
      <c r="R388" s="57" t="s">
        <v>82</v>
      </c>
      <c r="S388" s="57">
        <v>0</v>
      </c>
      <c r="T388" s="57">
        <f>SUM(T389:T394)</f>
        <v>0</v>
      </c>
      <c r="U388" s="57"/>
      <c r="V388" s="57">
        <v>0</v>
      </c>
      <c r="W388" s="57" t="s">
        <v>82</v>
      </c>
      <c r="X388" s="57">
        <v>0</v>
      </c>
      <c r="Y388" s="57">
        <f>SUM(Y389:Y394)</f>
        <v>0</v>
      </c>
      <c r="Z388" s="57"/>
      <c r="AA388" s="57">
        <v>0</v>
      </c>
      <c r="AB388" s="57" t="s">
        <v>82</v>
      </c>
      <c r="AC388" s="57">
        <v>0</v>
      </c>
      <c r="AD388" s="57">
        <f>SUM(AD389:AD394)</f>
        <v>7827500</v>
      </c>
      <c r="AE388" s="57"/>
      <c r="AF388" s="57">
        <v>0</v>
      </c>
      <c r="AG388" s="57" t="s">
        <v>82</v>
      </c>
      <c r="AH388" s="57">
        <v>0</v>
      </c>
      <c r="AI388" s="57">
        <f>SUM(AI389:AI394)</f>
        <v>0</v>
      </c>
      <c r="AJ388" s="57"/>
      <c r="AK388" s="57">
        <v>0</v>
      </c>
      <c r="AL388" s="57" t="s">
        <v>82</v>
      </c>
      <c r="AM388" s="57">
        <v>0</v>
      </c>
      <c r="AN388" s="57">
        <f>SUM(AN389:AN394)</f>
        <v>0</v>
      </c>
      <c r="AO388" s="57"/>
      <c r="AP388" s="57">
        <v>0</v>
      </c>
      <c r="AQ388" s="57" t="s">
        <v>82</v>
      </c>
      <c r="AR388" s="57">
        <v>0</v>
      </c>
      <c r="AS388" s="57">
        <f>SUM(AS389:AS394)</f>
        <v>0</v>
      </c>
      <c r="AT388" s="57"/>
      <c r="AU388" s="57">
        <v>0</v>
      </c>
      <c r="AV388" s="57" t="s">
        <v>82</v>
      </c>
      <c r="AW388" s="57">
        <v>0</v>
      </c>
      <c r="AX388" s="57">
        <f>SUM(AX389:AX394)</f>
        <v>0</v>
      </c>
      <c r="AY388" s="57"/>
      <c r="AZ388" s="57">
        <v>0</v>
      </c>
      <c r="BA388" s="57" t="s">
        <v>82</v>
      </c>
      <c r="BB388" s="57">
        <v>0</v>
      </c>
      <c r="BC388" s="57">
        <f>SUM(BC389:BC394)</f>
        <v>7827500</v>
      </c>
      <c r="BD388" s="57"/>
      <c r="BE388" s="57">
        <v>0</v>
      </c>
      <c r="BF388" s="57" t="s">
        <v>82</v>
      </c>
      <c r="BG388" s="57">
        <v>0</v>
      </c>
      <c r="BH388" s="57">
        <f>SUM(BH389:BH394)</f>
        <v>0</v>
      </c>
      <c r="BI388" s="57"/>
      <c r="BJ388" s="57">
        <v>0</v>
      </c>
      <c r="BK388" s="57" t="s">
        <v>82</v>
      </c>
      <c r="BL388" s="57">
        <v>0</v>
      </c>
      <c r="BM388" s="57">
        <f>SUM(BM389:BM394)</f>
        <v>0</v>
      </c>
      <c r="BN388" s="51"/>
      <c r="BO388" s="67"/>
      <c r="BP388" s="67"/>
      <c r="BQ388" s="51"/>
      <c r="BR388" s="51"/>
      <c r="BS388" s="51"/>
      <c r="BT388" s="51"/>
      <c r="BU388" s="51"/>
      <c r="BV388" s="51"/>
      <c r="BW388" s="51"/>
      <c r="BX388" s="51"/>
      <c r="BY388" s="51"/>
      <c r="BZ388" s="51"/>
      <c r="CA388" s="51"/>
      <c r="CB388" s="51"/>
      <c r="CC388" s="51"/>
      <c r="CD388" s="51"/>
      <c r="CE388" s="51"/>
      <c r="CF388" s="51"/>
    </row>
    <row r="389" spans="1:84" s="48" customFormat="1" ht="15" customHeight="1" x14ac:dyDescent="0.3">
      <c r="A389" s="58"/>
      <c r="B389" s="58"/>
      <c r="C389" s="58"/>
      <c r="D389" s="58"/>
      <c r="E389" s="57" t="s">
        <v>20</v>
      </c>
      <c r="F389" s="57"/>
      <c r="G389" s="57">
        <f>21*G387</f>
        <v>0</v>
      </c>
      <c r="H389" s="57" t="s">
        <v>93</v>
      </c>
      <c r="I389" s="57">
        <v>150000</v>
      </c>
      <c r="J389" s="57">
        <f t="shared" ref="J389:J394" si="336">G389*I389</f>
        <v>0</v>
      </c>
      <c r="K389" s="57"/>
      <c r="L389" s="57">
        <f>21*L387</f>
        <v>0</v>
      </c>
      <c r="M389" s="57" t="s">
        <v>93</v>
      </c>
      <c r="N389" s="57">
        <v>150000</v>
      </c>
      <c r="O389" s="57">
        <f t="shared" ref="O389:O394" si="337">L389*N389</f>
        <v>0</v>
      </c>
      <c r="P389" s="57"/>
      <c r="Q389" s="57">
        <f>21*Q387</f>
        <v>0</v>
      </c>
      <c r="R389" s="57" t="s">
        <v>93</v>
      </c>
      <c r="S389" s="57">
        <v>150000</v>
      </c>
      <c r="T389" s="57">
        <f t="shared" ref="T389:T394" si="338">Q389*S389</f>
        <v>0</v>
      </c>
      <c r="U389" s="57"/>
      <c r="V389" s="57">
        <f>21*V387</f>
        <v>0</v>
      </c>
      <c r="W389" s="57" t="s">
        <v>93</v>
      </c>
      <c r="X389" s="57">
        <v>150000</v>
      </c>
      <c r="Y389" s="57">
        <f t="shared" ref="Y389:Y394" si="339">V389*X389</f>
        <v>0</v>
      </c>
      <c r="Z389" s="57"/>
      <c r="AA389" s="57">
        <f>21*AA387</f>
        <v>21</v>
      </c>
      <c r="AB389" s="57" t="s">
        <v>93</v>
      </c>
      <c r="AC389" s="57">
        <v>150000</v>
      </c>
      <c r="AD389" s="57">
        <f t="shared" ref="AD389:AD394" si="340">AA389*AC389</f>
        <v>3150000</v>
      </c>
      <c r="AE389" s="57"/>
      <c r="AF389" s="57">
        <f>21*AF387</f>
        <v>0</v>
      </c>
      <c r="AG389" s="57" t="s">
        <v>93</v>
      </c>
      <c r="AH389" s="57">
        <v>150000</v>
      </c>
      <c r="AI389" s="57">
        <f t="shared" ref="AI389:AI394" si="341">AF389*AH389</f>
        <v>0</v>
      </c>
      <c r="AJ389" s="57"/>
      <c r="AK389" s="57">
        <f>21*AK387</f>
        <v>0</v>
      </c>
      <c r="AL389" s="57" t="s">
        <v>93</v>
      </c>
      <c r="AM389" s="57">
        <v>150000</v>
      </c>
      <c r="AN389" s="57">
        <f t="shared" ref="AN389:AN394" si="342">AK389*AM389</f>
        <v>0</v>
      </c>
      <c r="AO389" s="57"/>
      <c r="AP389" s="57">
        <f>21*AP387</f>
        <v>0</v>
      </c>
      <c r="AQ389" s="57" t="s">
        <v>93</v>
      </c>
      <c r="AR389" s="57">
        <v>150000</v>
      </c>
      <c r="AS389" s="57">
        <f t="shared" ref="AS389:AS394" si="343">AP389*AR389</f>
        <v>0</v>
      </c>
      <c r="AT389" s="57"/>
      <c r="AU389" s="57">
        <f>21*AU387</f>
        <v>0</v>
      </c>
      <c r="AV389" s="57" t="s">
        <v>93</v>
      </c>
      <c r="AW389" s="57">
        <v>150000</v>
      </c>
      <c r="AX389" s="57">
        <f t="shared" ref="AX389:AX394" si="344">AU389*AW389</f>
        <v>0</v>
      </c>
      <c r="AY389" s="57"/>
      <c r="AZ389" s="57">
        <f>21*AZ387</f>
        <v>21</v>
      </c>
      <c r="BA389" s="57" t="s">
        <v>93</v>
      </c>
      <c r="BB389" s="57">
        <v>150000</v>
      </c>
      <c r="BC389" s="57">
        <f t="shared" ref="BC389:BC394" si="345">AZ389*BB389</f>
        <v>3150000</v>
      </c>
      <c r="BD389" s="57"/>
      <c r="BE389" s="57">
        <f>21*BE387</f>
        <v>0</v>
      </c>
      <c r="BF389" s="57" t="s">
        <v>93</v>
      </c>
      <c r="BG389" s="57">
        <v>150000</v>
      </c>
      <c r="BH389" s="57">
        <f t="shared" ref="BH389:BH394" si="346">BE389*BG389</f>
        <v>0</v>
      </c>
      <c r="BI389" s="57"/>
      <c r="BJ389" s="57">
        <f>21*BJ387</f>
        <v>0</v>
      </c>
      <c r="BK389" s="57" t="s">
        <v>93</v>
      </c>
      <c r="BL389" s="57">
        <v>150000</v>
      </c>
      <c r="BM389" s="57">
        <f t="shared" ref="BM389:BM394" si="347">BJ389*BL389</f>
        <v>0</v>
      </c>
      <c r="BN389" s="51"/>
      <c r="BO389" s="67"/>
      <c r="BP389" s="67"/>
      <c r="BQ389" s="51"/>
      <c r="BR389" s="51"/>
      <c r="BS389" s="51"/>
      <c r="BT389" s="51"/>
      <c r="BU389" s="51"/>
      <c r="BV389" s="51"/>
      <c r="BW389" s="51"/>
      <c r="BX389" s="51"/>
      <c r="BY389" s="51"/>
      <c r="BZ389" s="51"/>
      <c r="CA389" s="51"/>
      <c r="CB389" s="51"/>
      <c r="CC389" s="51"/>
      <c r="CD389" s="51"/>
      <c r="CE389" s="51"/>
      <c r="CF389" s="51"/>
    </row>
    <row r="390" spans="1:84" s="48" customFormat="1" ht="15" customHeight="1" x14ac:dyDescent="0.3">
      <c r="A390" s="58"/>
      <c r="B390" s="58"/>
      <c r="C390" s="58"/>
      <c r="D390" s="58"/>
      <c r="E390" s="57" t="s">
        <v>21</v>
      </c>
      <c r="F390" s="57"/>
      <c r="G390" s="57">
        <f>14*2*G387</f>
        <v>0</v>
      </c>
      <c r="H390" s="57" t="s">
        <v>93</v>
      </c>
      <c r="I390" s="57">
        <v>150000</v>
      </c>
      <c r="J390" s="57">
        <f t="shared" si="336"/>
        <v>0</v>
      </c>
      <c r="K390" s="57"/>
      <c r="L390" s="57">
        <f>14*2*L387</f>
        <v>0</v>
      </c>
      <c r="M390" s="57" t="s">
        <v>93</v>
      </c>
      <c r="N390" s="57">
        <v>150000</v>
      </c>
      <c r="O390" s="57">
        <f t="shared" si="337"/>
        <v>0</v>
      </c>
      <c r="P390" s="57"/>
      <c r="Q390" s="57">
        <f>14*2*Q387</f>
        <v>0</v>
      </c>
      <c r="R390" s="57" t="s">
        <v>93</v>
      </c>
      <c r="S390" s="57">
        <v>150000</v>
      </c>
      <c r="T390" s="57">
        <f t="shared" si="338"/>
        <v>0</v>
      </c>
      <c r="U390" s="57"/>
      <c r="V390" s="57">
        <f>14*2*V387</f>
        <v>0</v>
      </c>
      <c r="W390" s="57" t="s">
        <v>93</v>
      </c>
      <c r="X390" s="57">
        <v>150000</v>
      </c>
      <c r="Y390" s="57">
        <f t="shared" si="339"/>
        <v>0</v>
      </c>
      <c r="Z390" s="57"/>
      <c r="AA390" s="57">
        <f>14*2*AA387</f>
        <v>28</v>
      </c>
      <c r="AB390" s="57" t="s">
        <v>93</v>
      </c>
      <c r="AC390" s="57">
        <v>150000</v>
      </c>
      <c r="AD390" s="57">
        <f t="shared" si="340"/>
        <v>4200000</v>
      </c>
      <c r="AE390" s="57"/>
      <c r="AF390" s="57">
        <f>14*2*AF387</f>
        <v>0</v>
      </c>
      <c r="AG390" s="57" t="s">
        <v>93</v>
      </c>
      <c r="AH390" s="57">
        <v>150000</v>
      </c>
      <c r="AI390" s="57">
        <f t="shared" si="341"/>
        <v>0</v>
      </c>
      <c r="AJ390" s="57"/>
      <c r="AK390" s="57">
        <f>14*2*AK387</f>
        <v>0</v>
      </c>
      <c r="AL390" s="57" t="s">
        <v>93</v>
      </c>
      <c r="AM390" s="57">
        <v>150000</v>
      </c>
      <c r="AN390" s="57">
        <f t="shared" si="342"/>
        <v>0</v>
      </c>
      <c r="AO390" s="57"/>
      <c r="AP390" s="57">
        <f>14*2*AP387</f>
        <v>0</v>
      </c>
      <c r="AQ390" s="57" t="s">
        <v>93</v>
      </c>
      <c r="AR390" s="57">
        <v>150000</v>
      </c>
      <c r="AS390" s="57">
        <f t="shared" si="343"/>
        <v>0</v>
      </c>
      <c r="AT390" s="57"/>
      <c r="AU390" s="57">
        <f>14*2*AU387</f>
        <v>0</v>
      </c>
      <c r="AV390" s="57" t="s">
        <v>93</v>
      </c>
      <c r="AW390" s="57">
        <v>150000</v>
      </c>
      <c r="AX390" s="57">
        <f t="shared" si="344"/>
        <v>0</v>
      </c>
      <c r="AY390" s="57"/>
      <c r="AZ390" s="57">
        <f>14*2*AZ387</f>
        <v>28</v>
      </c>
      <c r="BA390" s="57" t="s">
        <v>93</v>
      </c>
      <c r="BB390" s="57">
        <v>150000</v>
      </c>
      <c r="BC390" s="57">
        <f t="shared" si="345"/>
        <v>4200000</v>
      </c>
      <c r="BD390" s="57"/>
      <c r="BE390" s="57">
        <f>14*2*BE387</f>
        <v>0</v>
      </c>
      <c r="BF390" s="57" t="s">
        <v>93</v>
      </c>
      <c r="BG390" s="57">
        <v>150000</v>
      </c>
      <c r="BH390" s="57">
        <f t="shared" si="346"/>
        <v>0</v>
      </c>
      <c r="BI390" s="57"/>
      <c r="BJ390" s="57">
        <f>14*2*BJ387</f>
        <v>0</v>
      </c>
      <c r="BK390" s="57" t="s">
        <v>93</v>
      </c>
      <c r="BL390" s="57">
        <v>150000</v>
      </c>
      <c r="BM390" s="57">
        <f t="shared" si="347"/>
        <v>0</v>
      </c>
      <c r="BN390" s="51"/>
      <c r="BO390" s="67"/>
      <c r="BP390" s="67"/>
      <c r="BQ390" s="51"/>
      <c r="BR390" s="51"/>
      <c r="BS390" s="51"/>
      <c r="BT390" s="51"/>
      <c r="BU390" s="51"/>
      <c r="BV390" s="51"/>
      <c r="BW390" s="51"/>
      <c r="BX390" s="51"/>
      <c r="BY390" s="51"/>
      <c r="BZ390" s="51"/>
      <c r="CA390" s="51"/>
      <c r="CB390" s="51"/>
      <c r="CC390" s="51"/>
      <c r="CD390" s="51"/>
      <c r="CE390" s="51"/>
      <c r="CF390" s="51"/>
    </row>
    <row r="391" spans="1:84" s="48" customFormat="1" ht="15" customHeight="1" x14ac:dyDescent="0.3">
      <c r="A391" s="58"/>
      <c r="B391" s="58"/>
      <c r="C391" s="58"/>
      <c r="D391" s="58"/>
      <c r="E391" s="57" t="s">
        <v>22</v>
      </c>
      <c r="F391" s="57"/>
      <c r="G391" s="57">
        <f>G387</f>
        <v>0</v>
      </c>
      <c r="H391" s="57" t="s">
        <v>94</v>
      </c>
      <c r="I391" s="57">
        <v>0</v>
      </c>
      <c r="J391" s="57">
        <f t="shared" si="336"/>
        <v>0</v>
      </c>
      <c r="K391" s="57"/>
      <c r="L391" s="57">
        <f>L387</f>
        <v>0</v>
      </c>
      <c r="M391" s="57" t="s">
        <v>94</v>
      </c>
      <c r="N391" s="57">
        <v>0</v>
      </c>
      <c r="O391" s="57">
        <f t="shared" si="337"/>
        <v>0</v>
      </c>
      <c r="P391" s="57"/>
      <c r="Q391" s="57">
        <f>Q387</f>
        <v>0</v>
      </c>
      <c r="R391" s="57" t="s">
        <v>94</v>
      </c>
      <c r="S391" s="57">
        <v>0</v>
      </c>
      <c r="T391" s="57">
        <f t="shared" si="338"/>
        <v>0</v>
      </c>
      <c r="U391" s="57"/>
      <c r="V391" s="57">
        <f>V387</f>
        <v>0</v>
      </c>
      <c r="W391" s="57" t="s">
        <v>94</v>
      </c>
      <c r="X391" s="57">
        <v>0</v>
      </c>
      <c r="Y391" s="57">
        <f t="shared" si="339"/>
        <v>0</v>
      </c>
      <c r="Z391" s="57"/>
      <c r="AA391" s="57">
        <f>AA387</f>
        <v>1</v>
      </c>
      <c r="AB391" s="57" t="s">
        <v>94</v>
      </c>
      <c r="AC391" s="57">
        <v>0</v>
      </c>
      <c r="AD391" s="57">
        <f t="shared" si="340"/>
        <v>0</v>
      </c>
      <c r="AE391" s="57"/>
      <c r="AF391" s="57">
        <f>AF387</f>
        <v>0</v>
      </c>
      <c r="AG391" s="57" t="s">
        <v>94</v>
      </c>
      <c r="AH391" s="57">
        <v>0</v>
      </c>
      <c r="AI391" s="57">
        <f t="shared" si="341"/>
        <v>0</v>
      </c>
      <c r="AJ391" s="57"/>
      <c r="AK391" s="57">
        <f>AK387</f>
        <v>0</v>
      </c>
      <c r="AL391" s="57" t="s">
        <v>94</v>
      </c>
      <c r="AM391" s="57">
        <v>0</v>
      </c>
      <c r="AN391" s="57">
        <f t="shared" si="342"/>
        <v>0</v>
      </c>
      <c r="AO391" s="57"/>
      <c r="AP391" s="57">
        <f>AP387</f>
        <v>0</v>
      </c>
      <c r="AQ391" s="57" t="s">
        <v>94</v>
      </c>
      <c r="AR391" s="57">
        <v>0</v>
      </c>
      <c r="AS391" s="57">
        <f t="shared" si="343"/>
        <v>0</v>
      </c>
      <c r="AT391" s="57"/>
      <c r="AU391" s="57">
        <f>AU387</f>
        <v>0</v>
      </c>
      <c r="AV391" s="57" t="s">
        <v>94</v>
      </c>
      <c r="AW391" s="57">
        <v>0</v>
      </c>
      <c r="AX391" s="57">
        <f t="shared" si="344"/>
        <v>0</v>
      </c>
      <c r="AY391" s="57"/>
      <c r="AZ391" s="57">
        <f>AZ387</f>
        <v>1</v>
      </c>
      <c r="BA391" s="57" t="s">
        <v>94</v>
      </c>
      <c r="BB391" s="57">
        <v>0</v>
      </c>
      <c r="BC391" s="57">
        <f t="shared" si="345"/>
        <v>0</v>
      </c>
      <c r="BD391" s="57"/>
      <c r="BE391" s="57">
        <f>BE387</f>
        <v>0</v>
      </c>
      <c r="BF391" s="57" t="s">
        <v>94</v>
      </c>
      <c r="BG391" s="57">
        <v>0</v>
      </c>
      <c r="BH391" s="57">
        <f t="shared" si="346"/>
        <v>0</v>
      </c>
      <c r="BI391" s="57"/>
      <c r="BJ391" s="57">
        <f>BJ387</f>
        <v>0</v>
      </c>
      <c r="BK391" s="57" t="s">
        <v>94</v>
      </c>
      <c r="BL391" s="57">
        <v>0</v>
      </c>
      <c r="BM391" s="57">
        <f t="shared" si="347"/>
        <v>0</v>
      </c>
      <c r="BN391" s="51"/>
      <c r="BO391" s="67"/>
      <c r="BP391" s="67"/>
      <c r="BQ391" s="51"/>
      <c r="BR391" s="51"/>
      <c r="BS391" s="51"/>
      <c r="BT391" s="51"/>
      <c r="BU391" s="51"/>
      <c r="BV391" s="51"/>
      <c r="BW391" s="51"/>
      <c r="BX391" s="51"/>
      <c r="BY391" s="51"/>
      <c r="BZ391" s="51"/>
      <c r="CA391" s="51"/>
      <c r="CB391" s="51"/>
      <c r="CC391" s="51"/>
      <c r="CD391" s="51"/>
      <c r="CE391" s="51"/>
      <c r="CF391" s="51"/>
    </row>
    <row r="392" spans="1:84" s="48" customFormat="1" ht="15" customHeight="1" x14ac:dyDescent="0.3">
      <c r="A392" s="58"/>
      <c r="B392" s="58"/>
      <c r="C392" s="58"/>
      <c r="D392" s="58"/>
      <c r="E392" s="57" t="s">
        <v>23</v>
      </c>
      <c r="F392" s="57"/>
      <c r="G392" s="57">
        <f>1*G387</f>
        <v>0</v>
      </c>
      <c r="H392" s="57" t="s">
        <v>95</v>
      </c>
      <c r="I392" s="57">
        <v>190000</v>
      </c>
      <c r="J392" s="57">
        <f t="shared" si="336"/>
        <v>0</v>
      </c>
      <c r="K392" s="57"/>
      <c r="L392" s="57">
        <f>1*L387</f>
        <v>0</v>
      </c>
      <c r="M392" s="57" t="s">
        <v>95</v>
      </c>
      <c r="N392" s="57">
        <v>190000</v>
      </c>
      <c r="O392" s="57">
        <f t="shared" si="337"/>
        <v>0</v>
      </c>
      <c r="P392" s="57"/>
      <c r="Q392" s="57">
        <f>1*Q387</f>
        <v>0</v>
      </c>
      <c r="R392" s="57" t="s">
        <v>95</v>
      </c>
      <c r="S392" s="57">
        <v>190000</v>
      </c>
      <c r="T392" s="57">
        <f t="shared" si="338"/>
        <v>0</v>
      </c>
      <c r="U392" s="57"/>
      <c r="V392" s="57">
        <f>1*V387</f>
        <v>0</v>
      </c>
      <c r="W392" s="57" t="s">
        <v>95</v>
      </c>
      <c r="X392" s="57">
        <v>190000</v>
      </c>
      <c r="Y392" s="57">
        <f t="shared" si="339"/>
        <v>0</v>
      </c>
      <c r="Z392" s="57"/>
      <c r="AA392" s="57">
        <f>1*AA387</f>
        <v>1</v>
      </c>
      <c r="AB392" s="57" t="s">
        <v>95</v>
      </c>
      <c r="AC392" s="57">
        <v>190000</v>
      </c>
      <c r="AD392" s="57">
        <f t="shared" si="340"/>
        <v>190000</v>
      </c>
      <c r="AE392" s="57"/>
      <c r="AF392" s="57">
        <f>1*AF387</f>
        <v>0</v>
      </c>
      <c r="AG392" s="57" t="s">
        <v>95</v>
      </c>
      <c r="AH392" s="57">
        <v>190000</v>
      </c>
      <c r="AI392" s="57">
        <f t="shared" si="341"/>
        <v>0</v>
      </c>
      <c r="AJ392" s="57"/>
      <c r="AK392" s="57">
        <f>1*AK387</f>
        <v>0</v>
      </c>
      <c r="AL392" s="57" t="s">
        <v>95</v>
      </c>
      <c r="AM392" s="57">
        <v>190000</v>
      </c>
      <c r="AN392" s="57">
        <f t="shared" si="342"/>
        <v>0</v>
      </c>
      <c r="AO392" s="57"/>
      <c r="AP392" s="57">
        <f>1*AP387</f>
        <v>0</v>
      </c>
      <c r="AQ392" s="57" t="s">
        <v>95</v>
      </c>
      <c r="AR392" s="57">
        <v>190000</v>
      </c>
      <c r="AS392" s="57">
        <f t="shared" si="343"/>
        <v>0</v>
      </c>
      <c r="AT392" s="57"/>
      <c r="AU392" s="57">
        <f>1*AU387</f>
        <v>0</v>
      </c>
      <c r="AV392" s="57" t="s">
        <v>95</v>
      </c>
      <c r="AW392" s="57">
        <v>190000</v>
      </c>
      <c r="AX392" s="57">
        <f t="shared" si="344"/>
        <v>0</v>
      </c>
      <c r="AY392" s="57"/>
      <c r="AZ392" s="57">
        <f>1*AZ387</f>
        <v>1</v>
      </c>
      <c r="BA392" s="57" t="s">
        <v>95</v>
      </c>
      <c r="BB392" s="57">
        <v>190000</v>
      </c>
      <c r="BC392" s="57">
        <f t="shared" si="345"/>
        <v>190000</v>
      </c>
      <c r="BD392" s="57"/>
      <c r="BE392" s="57">
        <f>1*BE387</f>
        <v>0</v>
      </c>
      <c r="BF392" s="57" t="s">
        <v>95</v>
      </c>
      <c r="BG392" s="57">
        <v>190000</v>
      </c>
      <c r="BH392" s="57">
        <f t="shared" si="346"/>
        <v>0</v>
      </c>
      <c r="BI392" s="57"/>
      <c r="BJ392" s="57">
        <f>1*BJ387</f>
        <v>0</v>
      </c>
      <c r="BK392" s="57" t="s">
        <v>95</v>
      </c>
      <c r="BL392" s="57">
        <v>190000</v>
      </c>
      <c r="BM392" s="57">
        <f t="shared" si="347"/>
        <v>0</v>
      </c>
      <c r="BN392" s="51"/>
      <c r="BO392" s="67"/>
      <c r="BP392" s="67"/>
      <c r="BQ392" s="51"/>
      <c r="BR392" s="51"/>
      <c r="BS392" s="51"/>
      <c r="BT392" s="51"/>
      <c r="BU392" s="51"/>
      <c r="BV392" s="51"/>
      <c r="BW392" s="51"/>
      <c r="BX392" s="51"/>
      <c r="BY392" s="51"/>
      <c r="BZ392" s="51"/>
      <c r="CA392" s="51"/>
      <c r="CB392" s="51"/>
      <c r="CC392" s="51"/>
      <c r="CD392" s="51"/>
      <c r="CE392" s="51"/>
      <c r="CF392" s="51"/>
    </row>
    <row r="393" spans="1:84" s="48" customFormat="1" ht="15" customHeight="1" x14ac:dyDescent="0.3">
      <c r="A393" s="58"/>
      <c r="B393" s="58"/>
      <c r="C393" s="58"/>
      <c r="D393" s="58"/>
      <c r="E393" s="57" t="s">
        <v>24</v>
      </c>
      <c r="F393" s="57"/>
      <c r="G393" s="57">
        <f>1*G387</f>
        <v>0</v>
      </c>
      <c r="H393" s="57" t="s">
        <v>96</v>
      </c>
      <c r="I393" s="57">
        <v>100000</v>
      </c>
      <c r="J393" s="57">
        <f t="shared" si="336"/>
        <v>0</v>
      </c>
      <c r="K393" s="57"/>
      <c r="L393" s="57">
        <f>1*L387</f>
        <v>0</v>
      </c>
      <c r="M393" s="57" t="s">
        <v>96</v>
      </c>
      <c r="N393" s="57">
        <v>100000</v>
      </c>
      <c r="O393" s="57">
        <f t="shared" si="337"/>
        <v>0</v>
      </c>
      <c r="P393" s="57"/>
      <c r="Q393" s="57">
        <f>1*Q387</f>
        <v>0</v>
      </c>
      <c r="R393" s="57" t="s">
        <v>96</v>
      </c>
      <c r="S393" s="57">
        <v>100000</v>
      </c>
      <c r="T393" s="57">
        <f t="shared" si="338"/>
        <v>0</v>
      </c>
      <c r="U393" s="57"/>
      <c r="V393" s="57">
        <f>1*V387</f>
        <v>0</v>
      </c>
      <c r="W393" s="57" t="s">
        <v>96</v>
      </c>
      <c r="X393" s="57">
        <v>100000</v>
      </c>
      <c r="Y393" s="57">
        <f t="shared" si="339"/>
        <v>0</v>
      </c>
      <c r="Z393" s="57"/>
      <c r="AA393" s="57">
        <f>1*AA387</f>
        <v>1</v>
      </c>
      <c r="AB393" s="57" t="s">
        <v>96</v>
      </c>
      <c r="AC393" s="57">
        <v>100000</v>
      </c>
      <c r="AD393" s="57">
        <f t="shared" si="340"/>
        <v>100000</v>
      </c>
      <c r="AE393" s="57"/>
      <c r="AF393" s="57">
        <f>1*AF387</f>
        <v>0</v>
      </c>
      <c r="AG393" s="57" t="s">
        <v>96</v>
      </c>
      <c r="AH393" s="57">
        <v>100000</v>
      </c>
      <c r="AI393" s="57">
        <f t="shared" si="341"/>
        <v>0</v>
      </c>
      <c r="AJ393" s="57"/>
      <c r="AK393" s="57">
        <f>1*AK387</f>
        <v>0</v>
      </c>
      <c r="AL393" s="57" t="s">
        <v>96</v>
      </c>
      <c r="AM393" s="57">
        <v>100000</v>
      </c>
      <c r="AN393" s="57">
        <f t="shared" si="342"/>
        <v>0</v>
      </c>
      <c r="AO393" s="57"/>
      <c r="AP393" s="57">
        <f>1*AP387</f>
        <v>0</v>
      </c>
      <c r="AQ393" s="57" t="s">
        <v>96</v>
      </c>
      <c r="AR393" s="57">
        <v>100000</v>
      </c>
      <c r="AS393" s="57">
        <f t="shared" si="343"/>
        <v>0</v>
      </c>
      <c r="AT393" s="57"/>
      <c r="AU393" s="57">
        <f>1*AU387</f>
        <v>0</v>
      </c>
      <c r="AV393" s="57" t="s">
        <v>96</v>
      </c>
      <c r="AW393" s="57">
        <v>100000</v>
      </c>
      <c r="AX393" s="57">
        <f t="shared" si="344"/>
        <v>0</v>
      </c>
      <c r="AY393" s="57"/>
      <c r="AZ393" s="57">
        <f>1*AZ387</f>
        <v>1</v>
      </c>
      <c r="BA393" s="57" t="s">
        <v>96</v>
      </c>
      <c r="BB393" s="57">
        <v>100000</v>
      </c>
      <c r="BC393" s="57">
        <f t="shared" si="345"/>
        <v>100000</v>
      </c>
      <c r="BD393" s="57"/>
      <c r="BE393" s="57">
        <f>1*BE387</f>
        <v>0</v>
      </c>
      <c r="BF393" s="57" t="s">
        <v>96</v>
      </c>
      <c r="BG393" s="57">
        <v>100000</v>
      </c>
      <c r="BH393" s="57">
        <f t="shared" si="346"/>
        <v>0</v>
      </c>
      <c r="BI393" s="57"/>
      <c r="BJ393" s="57">
        <f>1*BJ387</f>
        <v>0</v>
      </c>
      <c r="BK393" s="57" t="s">
        <v>96</v>
      </c>
      <c r="BL393" s="57">
        <v>100000</v>
      </c>
      <c r="BM393" s="57">
        <f t="shared" si="347"/>
        <v>0</v>
      </c>
      <c r="BN393" s="51"/>
      <c r="BO393" s="67"/>
      <c r="BP393" s="67"/>
      <c r="BQ393" s="51"/>
      <c r="BR393" s="51"/>
      <c r="BS393" s="51"/>
      <c r="BT393" s="51"/>
      <c r="BU393" s="51"/>
      <c r="BV393" s="51"/>
      <c r="BW393" s="51"/>
      <c r="BX393" s="51"/>
      <c r="BY393" s="51"/>
      <c r="BZ393" s="51"/>
      <c r="CA393" s="51"/>
      <c r="CB393" s="51"/>
      <c r="CC393" s="51"/>
      <c r="CD393" s="51"/>
      <c r="CE393" s="51"/>
      <c r="CF393" s="51"/>
    </row>
    <row r="394" spans="1:84" s="48" customFormat="1" ht="15" customHeight="1" x14ac:dyDescent="0.3">
      <c r="A394" s="58"/>
      <c r="B394" s="58"/>
      <c r="C394" s="58"/>
      <c r="D394" s="58"/>
      <c r="E394" s="57" t="s">
        <v>25</v>
      </c>
      <c r="F394" s="57"/>
      <c r="G394" s="57">
        <f>1*F387</f>
        <v>0</v>
      </c>
      <c r="H394" s="57" t="s">
        <v>95</v>
      </c>
      <c r="I394" s="57">
        <v>7500</v>
      </c>
      <c r="J394" s="57">
        <f t="shared" si="336"/>
        <v>0</v>
      </c>
      <c r="K394" s="57"/>
      <c r="L394" s="57">
        <f>1*K387</f>
        <v>0</v>
      </c>
      <c r="M394" s="57" t="s">
        <v>95</v>
      </c>
      <c r="N394" s="57">
        <v>7500</v>
      </c>
      <c r="O394" s="57">
        <f t="shared" si="337"/>
        <v>0</v>
      </c>
      <c r="P394" s="57"/>
      <c r="Q394" s="57">
        <f>1*P387</f>
        <v>0</v>
      </c>
      <c r="R394" s="57" t="s">
        <v>95</v>
      </c>
      <c r="S394" s="57">
        <v>7500</v>
      </c>
      <c r="T394" s="57">
        <f t="shared" si="338"/>
        <v>0</v>
      </c>
      <c r="U394" s="57"/>
      <c r="V394" s="57">
        <f>1*U387</f>
        <v>0</v>
      </c>
      <c r="W394" s="57" t="s">
        <v>95</v>
      </c>
      <c r="X394" s="57">
        <v>7500</v>
      </c>
      <c r="Y394" s="57">
        <f t="shared" si="339"/>
        <v>0</v>
      </c>
      <c r="Z394" s="57"/>
      <c r="AA394" s="57">
        <f>1*Z387</f>
        <v>25</v>
      </c>
      <c r="AB394" s="57" t="s">
        <v>95</v>
      </c>
      <c r="AC394" s="57">
        <v>7500</v>
      </c>
      <c r="AD394" s="57">
        <f t="shared" si="340"/>
        <v>187500</v>
      </c>
      <c r="AE394" s="57"/>
      <c r="AF394" s="57">
        <f>1*AE387</f>
        <v>0</v>
      </c>
      <c r="AG394" s="57" t="s">
        <v>95</v>
      </c>
      <c r="AH394" s="57">
        <v>7500</v>
      </c>
      <c r="AI394" s="57">
        <f t="shared" si="341"/>
        <v>0</v>
      </c>
      <c r="AJ394" s="57"/>
      <c r="AK394" s="57">
        <f>1*AJ387</f>
        <v>0</v>
      </c>
      <c r="AL394" s="57" t="s">
        <v>95</v>
      </c>
      <c r="AM394" s="57">
        <v>7500</v>
      </c>
      <c r="AN394" s="57">
        <f t="shared" si="342"/>
        <v>0</v>
      </c>
      <c r="AO394" s="57"/>
      <c r="AP394" s="57">
        <f>1*AO387</f>
        <v>0</v>
      </c>
      <c r="AQ394" s="57" t="s">
        <v>95</v>
      </c>
      <c r="AR394" s="57">
        <v>7500</v>
      </c>
      <c r="AS394" s="57">
        <f t="shared" si="343"/>
        <v>0</v>
      </c>
      <c r="AT394" s="57"/>
      <c r="AU394" s="57">
        <f>1*AT387</f>
        <v>0</v>
      </c>
      <c r="AV394" s="57" t="s">
        <v>95</v>
      </c>
      <c r="AW394" s="57">
        <v>7500</v>
      </c>
      <c r="AX394" s="57">
        <f t="shared" si="344"/>
        <v>0</v>
      </c>
      <c r="AY394" s="57"/>
      <c r="AZ394" s="57">
        <f>1*AY387</f>
        <v>25</v>
      </c>
      <c r="BA394" s="57" t="s">
        <v>95</v>
      </c>
      <c r="BB394" s="57">
        <v>7500</v>
      </c>
      <c r="BC394" s="57">
        <f t="shared" si="345"/>
        <v>187500</v>
      </c>
      <c r="BD394" s="57"/>
      <c r="BE394" s="57">
        <f>1*BD387</f>
        <v>0</v>
      </c>
      <c r="BF394" s="57" t="s">
        <v>95</v>
      </c>
      <c r="BG394" s="57">
        <v>7500</v>
      </c>
      <c r="BH394" s="57">
        <f t="shared" si="346"/>
        <v>0</v>
      </c>
      <c r="BI394" s="57"/>
      <c r="BJ394" s="57">
        <f>1*BI387</f>
        <v>0</v>
      </c>
      <c r="BK394" s="57" t="s">
        <v>95</v>
      </c>
      <c r="BL394" s="57">
        <v>7500</v>
      </c>
      <c r="BM394" s="57">
        <f t="shared" si="347"/>
        <v>0</v>
      </c>
      <c r="BN394" s="51"/>
      <c r="BO394" s="67"/>
      <c r="BP394" s="67"/>
      <c r="BQ394" s="51"/>
      <c r="BR394" s="51"/>
      <c r="BS394" s="51"/>
      <c r="BT394" s="51"/>
      <c r="BU394" s="51"/>
      <c r="BV394" s="51"/>
      <c r="BW394" s="51"/>
      <c r="BX394" s="51"/>
      <c r="BY394" s="51"/>
      <c r="BZ394" s="51"/>
      <c r="CA394" s="51"/>
      <c r="CB394" s="51"/>
      <c r="CC394" s="51"/>
      <c r="CD394" s="51"/>
      <c r="CE394" s="51"/>
      <c r="CF394" s="51"/>
    </row>
    <row r="395" spans="1:84" s="48" customFormat="1" ht="15" customHeight="1" x14ac:dyDescent="0.3">
      <c r="A395" s="58"/>
      <c r="B395" s="58"/>
      <c r="C395" s="58"/>
      <c r="D395" s="58"/>
      <c r="E395" s="57" t="s">
        <v>26</v>
      </c>
      <c r="F395" s="57"/>
      <c r="G395" s="57">
        <v>0</v>
      </c>
      <c r="H395" s="57" t="s">
        <v>82</v>
      </c>
      <c r="I395" s="57">
        <v>0</v>
      </c>
      <c r="J395" s="57">
        <f>SUM(J396:J399)</f>
        <v>0</v>
      </c>
      <c r="K395" s="57"/>
      <c r="L395" s="57">
        <v>0</v>
      </c>
      <c r="M395" s="57" t="s">
        <v>82</v>
      </c>
      <c r="N395" s="57">
        <v>0</v>
      </c>
      <c r="O395" s="57">
        <f>SUM(O396:O399)</f>
        <v>0</v>
      </c>
      <c r="P395" s="57"/>
      <c r="Q395" s="57">
        <v>0</v>
      </c>
      <c r="R395" s="57" t="s">
        <v>82</v>
      </c>
      <c r="S395" s="57">
        <v>0</v>
      </c>
      <c r="T395" s="57">
        <f>SUM(T396:T399)</f>
        <v>0</v>
      </c>
      <c r="U395" s="57"/>
      <c r="V395" s="57">
        <v>0</v>
      </c>
      <c r="W395" s="57" t="s">
        <v>82</v>
      </c>
      <c r="X395" s="57">
        <v>0</v>
      </c>
      <c r="Y395" s="57">
        <f>SUM(Y396:Y399)</f>
        <v>0</v>
      </c>
      <c r="Z395" s="57"/>
      <c r="AA395" s="57">
        <v>0</v>
      </c>
      <c r="AB395" s="57" t="s">
        <v>82</v>
      </c>
      <c r="AC395" s="57">
        <v>0</v>
      </c>
      <c r="AD395" s="57">
        <f>SUM(AD396:AD399)</f>
        <v>6850000</v>
      </c>
      <c r="AE395" s="57"/>
      <c r="AF395" s="57">
        <v>0</v>
      </c>
      <c r="AG395" s="57" t="s">
        <v>82</v>
      </c>
      <c r="AH395" s="57">
        <v>0</v>
      </c>
      <c r="AI395" s="57">
        <f>SUM(AI396:AI399)</f>
        <v>0</v>
      </c>
      <c r="AJ395" s="57"/>
      <c r="AK395" s="57">
        <v>0</v>
      </c>
      <c r="AL395" s="57" t="s">
        <v>82</v>
      </c>
      <c r="AM395" s="57">
        <v>0</v>
      </c>
      <c r="AN395" s="57">
        <f>SUM(AN396:AN399)</f>
        <v>0</v>
      </c>
      <c r="AO395" s="57"/>
      <c r="AP395" s="57">
        <v>0</v>
      </c>
      <c r="AQ395" s="57" t="s">
        <v>82</v>
      </c>
      <c r="AR395" s="57">
        <v>0</v>
      </c>
      <c r="AS395" s="57">
        <f>SUM(AS396:AS399)</f>
        <v>0</v>
      </c>
      <c r="AT395" s="57"/>
      <c r="AU395" s="57">
        <v>0</v>
      </c>
      <c r="AV395" s="57" t="s">
        <v>82</v>
      </c>
      <c r="AW395" s="57">
        <v>0</v>
      </c>
      <c r="AX395" s="57">
        <f>SUM(AX396:AX399)</f>
        <v>0</v>
      </c>
      <c r="AY395" s="57"/>
      <c r="AZ395" s="57">
        <v>0</v>
      </c>
      <c r="BA395" s="57" t="s">
        <v>82</v>
      </c>
      <c r="BB395" s="57">
        <v>0</v>
      </c>
      <c r="BC395" s="57">
        <f>SUM(BC396:BC399)</f>
        <v>6850000</v>
      </c>
      <c r="BD395" s="57"/>
      <c r="BE395" s="57">
        <v>0</v>
      </c>
      <c r="BF395" s="57" t="s">
        <v>82</v>
      </c>
      <c r="BG395" s="57">
        <v>0</v>
      </c>
      <c r="BH395" s="57">
        <f>SUM(BH396:BH399)</f>
        <v>0</v>
      </c>
      <c r="BI395" s="57"/>
      <c r="BJ395" s="57">
        <v>0</v>
      </c>
      <c r="BK395" s="57" t="s">
        <v>82</v>
      </c>
      <c r="BL395" s="57">
        <v>0</v>
      </c>
      <c r="BM395" s="57">
        <f>SUM(BM396:BM399)</f>
        <v>0</v>
      </c>
      <c r="BN395" s="51"/>
      <c r="BO395" s="67"/>
      <c r="BP395" s="67"/>
      <c r="BQ395" s="51"/>
      <c r="BR395" s="51"/>
      <c r="BS395" s="51"/>
      <c r="BT395" s="51"/>
      <c r="BU395" s="51"/>
      <c r="BV395" s="51"/>
      <c r="BW395" s="51"/>
      <c r="BX395" s="51"/>
      <c r="BY395" s="51"/>
      <c r="BZ395" s="51"/>
      <c r="CA395" s="51"/>
      <c r="CB395" s="51"/>
      <c r="CC395" s="51"/>
      <c r="CD395" s="51"/>
      <c r="CE395" s="51"/>
      <c r="CF395" s="51"/>
    </row>
    <row r="396" spans="1:84" s="48" customFormat="1" ht="15" customHeight="1" x14ac:dyDescent="0.3">
      <c r="A396" s="58"/>
      <c r="B396" s="58"/>
      <c r="C396" s="58"/>
      <c r="D396" s="58"/>
      <c r="E396" s="57" t="s">
        <v>28</v>
      </c>
      <c r="F396" s="57"/>
      <c r="G396" s="57">
        <f>F387</f>
        <v>0</v>
      </c>
      <c r="H396" s="57" t="s">
        <v>95</v>
      </c>
      <c r="I396" s="57">
        <f>25000+100000</f>
        <v>125000</v>
      </c>
      <c r="J396" s="57">
        <f>G396*I396</f>
        <v>0</v>
      </c>
      <c r="K396" s="57"/>
      <c r="L396" s="57">
        <f>K387</f>
        <v>0</v>
      </c>
      <c r="M396" s="57" t="s">
        <v>95</v>
      </c>
      <c r="N396" s="57">
        <f>25000+100000</f>
        <v>125000</v>
      </c>
      <c r="O396" s="57">
        <f>L396*N396</f>
        <v>0</v>
      </c>
      <c r="P396" s="57"/>
      <c r="Q396" s="57">
        <f>P387</f>
        <v>0</v>
      </c>
      <c r="R396" s="57" t="s">
        <v>95</v>
      </c>
      <c r="S396" s="57">
        <f>25000+100000</f>
        <v>125000</v>
      </c>
      <c r="T396" s="57">
        <f>Q396*S396</f>
        <v>0</v>
      </c>
      <c r="U396" s="57"/>
      <c r="V396" s="57">
        <f>U387</f>
        <v>0</v>
      </c>
      <c r="W396" s="57" t="s">
        <v>95</v>
      </c>
      <c r="X396" s="57">
        <f>25000+100000</f>
        <v>125000</v>
      </c>
      <c r="Y396" s="57">
        <f>V396*X396</f>
        <v>0</v>
      </c>
      <c r="Z396" s="57"/>
      <c r="AA396" s="57">
        <f>Z387</f>
        <v>25</v>
      </c>
      <c r="AB396" s="57" t="s">
        <v>95</v>
      </c>
      <c r="AC396" s="57">
        <f>25000+100000</f>
        <v>125000</v>
      </c>
      <c r="AD396" s="57">
        <f>AA396*AC396</f>
        <v>3125000</v>
      </c>
      <c r="AE396" s="57"/>
      <c r="AF396" s="57">
        <f>AE387</f>
        <v>0</v>
      </c>
      <c r="AG396" s="57" t="s">
        <v>95</v>
      </c>
      <c r="AH396" s="57">
        <f>25000+100000</f>
        <v>125000</v>
      </c>
      <c r="AI396" s="57">
        <f>AF396*AH396</f>
        <v>0</v>
      </c>
      <c r="AJ396" s="57"/>
      <c r="AK396" s="57">
        <f>AJ387</f>
        <v>0</v>
      </c>
      <c r="AL396" s="57" t="s">
        <v>95</v>
      </c>
      <c r="AM396" s="57">
        <f>25000+100000</f>
        <v>125000</v>
      </c>
      <c r="AN396" s="57">
        <f>AK396*AM396</f>
        <v>0</v>
      </c>
      <c r="AO396" s="57"/>
      <c r="AP396" s="57">
        <f>AO387</f>
        <v>0</v>
      </c>
      <c r="AQ396" s="57" t="s">
        <v>95</v>
      </c>
      <c r="AR396" s="57">
        <f>25000+100000</f>
        <v>125000</v>
      </c>
      <c r="AS396" s="57">
        <f>AP396*AR396</f>
        <v>0</v>
      </c>
      <c r="AT396" s="57"/>
      <c r="AU396" s="57">
        <f>AT387</f>
        <v>0</v>
      </c>
      <c r="AV396" s="57" t="s">
        <v>95</v>
      </c>
      <c r="AW396" s="57">
        <f>25000+100000</f>
        <v>125000</v>
      </c>
      <c r="AX396" s="57">
        <f>AU396*AW396</f>
        <v>0</v>
      </c>
      <c r="AY396" s="57"/>
      <c r="AZ396" s="57">
        <f>AY387</f>
        <v>25</v>
      </c>
      <c r="BA396" s="57" t="s">
        <v>95</v>
      </c>
      <c r="BB396" s="57">
        <f>25000+100000</f>
        <v>125000</v>
      </c>
      <c r="BC396" s="57">
        <f>AZ396*BB396</f>
        <v>3125000</v>
      </c>
      <c r="BD396" s="57"/>
      <c r="BE396" s="57">
        <f>BD387</f>
        <v>0</v>
      </c>
      <c r="BF396" s="57" t="s">
        <v>95</v>
      </c>
      <c r="BG396" s="57">
        <f>25000+100000</f>
        <v>125000</v>
      </c>
      <c r="BH396" s="57">
        <f>BE396*BG396</f>
        <v>0</v>
      </c>
      <c r="BI396" s="57"/>
      <c r="BJ396" s="57">
        <f>BI387</f>
        <v>0</v>
      </c>
      <c r="BK396" s="57" t="s">
        <v>95</v>
      </c>
      <c r="BL396" s="57">
        <f>25000+100000</f>
        <v>125000</v>
      </c>
      <c r="BM396" s="57">
        <f>BJ396*BL396</f>
        <v>0</v>
      </c>
      <c r="BN396" s="51"/>
      <c r="BO396" s="67"/>
      <c r="BP396" s="67"/>
      <c r="BQ396" s="51"/>
      <c r="BR396" s="51"/>
      <c r="BS396" s="51"/>
      <c r="BT396" s="51"/>
      <c r="BU396" s="51"/>
      <c r="BV396" s="51"/>
      <c r="BW396" s="51"/>
      <c r="BX396" s="51"/>
      <c r="BY396" s="51"/>
      <c r="BZ396" s="51"/>
      <c r="CA396" s="51"/>
      <c r="CB396" s="51"/>
      <c r="CC396" s="51"/>
      <c r="CD396" s="51"/>
      <c r="CE396" s="51"/>
      <c r="CF396" s="51"/>
    </row>
    <row r="397" spans="1:84" s="48" customFormat="1" ht="15" customHeight="1" x14ac:dyDescent="0.3">
      <c r="A397" s="58"/>
      <c r="B397" s="58"/>
      <c r="C397" s="58"/>
      <c r="D397" s="58"/>
      <c r="E397" s="57" t="s">
        <v>29</v>
      </c>
      <c r="F397" s="57"/>
      <c r="G397" s="57">
        <f>F387</f>
        <v>0</v>
      </c>
      <c r="H397" s="57" t="s">
        <v>98</v>
      </c>
      <c r="I397" s="57">
        <v>75000</v>
      </c>
      <c r="J397" s="57">
        <f>G397*I397</f>
        <v>0</v>
      </c>
      <c r="K397" s="57"/>
      <c r="L397" s="57">
        <f>K387</f>
        <v>0</v>
      </c>
      <c r="M397" s="57" t="s">
        <v>98</v>
      </c>
      <c r="N397" s="57">
        <v>75000</v>
      </c>
      <c r="O397" s="57">
        <f>L397*N397</f>
        <v>0</v>
      </c>
      <c r="P397" s="57"/>
      <c r="Q397" s="57">
        <f>P387</f>
        <v>0</v>
      </c>
      <c r="R397" s="57" t="s">
        <v>98</v>
      </c>
      <c r="S397" s="57">
        <v>75000</v>
      </c>
      <c r="T397" s="57">
        <f>Q397*S397</f>
        <v>0</v>
      </c>
      <c r="U397" s="57"/>
      <c r="V397" s="57">
        <f>U387</f>
        <v>0</v>
      </c>
      <c r="W397" s="57" t="s">
        <v>98</v>
      </c>
      <c r="X397" s="57">
        <v>75000</v>
      </c>
      <c r="Y397" s="57">
        <f>V397*X397</f>
        <v>0</v>
      </c>
      <c r="Z397" s="57"/>
      <c r="AA397" s="57">
        <f>Z387</f>
        <v>25</v>
      </c>
      <c r="AB397" s="57" t="s">
        <v>98</v>
      </c>
      <c r="AC397" s="57">
        <v>75000</v>
      </c>
      <c r="AD397" s="57">
        <f>AA397*AC397</f>
        <v>1875000</v>
      </c>
      <c r="AE397" s="57"/>
      <c r="AF397" s="57">
        <f>AE387</f>
        <v>0</v>
      </c>
      <c r="AG397" s="57" t="s">
        <v>98</v>
      </c>
      <c r="AH397" s="57">
        <v>75000</v>
      </c>
      <c r="AI397" s="57">
        <f>AF397*AH397</f>
        <v>0</v>
      </c>
      <c r="AJ397" s="57"/>
      <c r="AK397" s="57">
        <f>AJ387</f>
        <v>0</v>
      </c>
      <c r="AL397" s="57" t="s">
        <v>98</v>
      </c>
      <c r="AM397" s="57">
        <v>75000</v>
      </c>
      <c r="AN397" s="57">
        <f>AK397*AM397</f>
        <v>0</v>
      </c>
      <c r="AO397" s="57"/>
      <c r="AP397" s="57">
        <f>AO387</f>
        <v>0</v>
      </c>
      <c r="AQ397" s="57" t="s">
        <v>98</v>
      </c>
      <c r="AR397" s="57">
        <v>75000</v>
      </c>
      <c r="AS397" s="57">
        <f>AP397*AR397</f>
        <v>0</v>
      </c>
      <c r="AT397" s="57"/>
      <c r="AU397" s="57">
        <f>AT387</f>
        <v>0</v>
      </c>
      <c r="AV397" s="57" t="s">
        <v>98</v>
      </c>
      <c r="AW397" s="57">
        <v>75000</v>
      </c>
      <c r="AX397" s="57">
        <f>AU397*AW397</f>
        <v>0</v>
      </c>
      <c r="AY397" s="57"/>
      <c r="AZ397" s="57">
        <f>AY387</f>
        <v>25</v>
      </c>
      <c r="BA397" s="57" t="s">
        <v>98</v>
      </c>
      <c r="BB397" s="57">
        <v>75000</v>
      </c>
      <c r="BC397" s="57">
        <f>AZ397*BB397</f>
        <v>1875000</v>
      </c>
      <c r="BD397" s="57"/>
      <c r="BE397" s="57">
        <f>BD387</f>
        <v>0</v>
      </c>
      <c r="BF397" s="57" t="s">
        <v>98</v>
      </c>
      <c r="BG397" s="57">
        <v>75000</v>
      </c>
      <c r="BH397" s="57">
        <f>BE397*BG397</f>
        <v>0</v>
      </c>
      <c r="BI397" s="57"/>
      <c r="BJ397" s="57">
        <f>BI387</f>
        <v>0</v>
      </c>
      <c r="BK397" s="57" t="s">
        <v>98</v>
      </c>
      <c r="BL397" s="57">
        <v>75000</v>
      </c>
      <c r="BM397" s="57">
        <f>BJ397*BL397</f>
        <v>0</v>
      </c>
      <c r="BN397" s="51"/>
      <c r="BO397" s="67"/>
      <c r="BP397" s="67"/>
      <c r="BQ397" s="51"/>
      <c r="BR397" s="51"/>
      <c r="BS397" s="51"/>
      <c r="BT397" s="51"/>
      <c r="BU397" s="51"/>
      <c r="BV397" s="51"/>
      <c r="BW397" s="51"/>
      <c r="BX397" s="51"/>
      <c r="BY397" s="51"/>
      <c r="BZ397" s="51"/>
      <c r="CA397" s="51"/>
      <c r="CB397" s="51"/>
      <c r="CC397" s="51"/>
      <c r="CD397" s="51"/>
      <c r="CE397" s="51"/>
      <c r="CF397" s="51"/>
    </row>
    <row r="398" spans="1:84" s="48" customFormat="1" ht="15" customHeight="1" x14ac:dyDescent="0.3">
      <c r="A398" s="58"/>
      <c r="B398" s="58"/>
      <c r="C398" s="58"/>
      <c r="D398" s="58"/>
      <c r="E398" s="57" t="s">
        <v>30</v>
      </c>
      <c r="F398" s="57"/>
      <c r="G398" s="57">
        <f>F387</f>
        <v>0</v>
      </c>
      <c r="H398" s="57" t="s">
        <v>95</v>
      </c>
      <c r="I398" s="57">
        <v>50000</v>
      </c>
      <c r="J398" s="57">
        <f>G398*I398</f>
        <v>0</v>
      </c>
      <c r="K398" s="57"/>
      <c r="L398" s="57">
        <f>K387</f>
        <v>0</v>
      </c>
      <c r="M398" s="57" t="s">
        <v>95</v>
      </c>
      <c r="N398" s="57">
        <v>50000</v>
      </c>
      <c r="O398" s="57">
        <f>L398*N398</f>
        <v>0</v>
      </c>
      <c r="P398" s="57"/>
      <c r="Q398" s="57">
        <f>P387</f>
        <v>0</v>
      </c>
      <c r="R398" s="57" t="s">
        <v>95</v>
      </c>
      <c r="S398" s="57">
        <v>50000</v>
      </c>
      <c r="T398" s="57">
        <f>Q398*S398</f>
        <v>0</v>
      </c>
      <c r="U398" s="57"/>
      <c r="V398" s="57">
        <f>U387</f>
        <v>0</v>
      </c>
      <c r="W398" s="57" t="s">
        <v>95</v>
      </c>
      <c r="X398" s="57">
        <v>50000</v>
      </c>
      <c r="Y398" s="57">
        <f>V398*X398</f>
        <v>0</v>
      </c>
      <c r="Z398" s="57"/>
      <c r="AA398" s="57">
        <f>Z387</f>
        <v>25</v>
      </c>
      <c r="AB398" s="57" t="s">
        <v>95</v>
      </c>
      <c r="AC398" s="57">
        <v>50000</v>
      </c>
      <c r="AD398" s="57">
        <f>AA398*AC398</f>
        <v>1250000</v>
      </c>
      <c r="AE398" s="57"/>
      <c r="AF398" s="57">
        <f>AE387</f>
        <v>0</v>
      </c>
      <c r="AG398" s="57" t="s">
        <v>95</v>
      </c>
      <c r="AH398" s="57">
        <v>50000</v>
      </c>
      <c r="AI398" s="57">
        <f>AF398*AH398</f>
        <v>0</v>
      </c>
      <c r="AJ398" s="57"/>
      <c r="AK398" s="57">
        <f>AJ387</f>
        <v>0</v>
      </c>
      <c r="AL398" s="57" t="s">
        <v>95</v>
      </c>
      <c r="AM398" s="57">
        <v>50000</v>
      </c>
      <c r="AN398" s="57">
        <f>AK398*AM398</f>
        <v>0</v>
      </c>
      <c r="AO398" s="57"/>
      <c r="AP398" s="57">
        <f>AO387</f>
        <v>0</v>
      </c>
      <c r="AQ398" s="57" t="s">
        <v>95</v>
      </c>
      <c r="AR398" s="57">
        <v>50000</v>
      </c>
      <c r="AS398" s="57">
        <f>AP398*AR398</f>
        <v>0</v>
      </c>
      <c r="AT398" s="57"/>
      <c r="AU398" s="57">
        <f>AT387</f>
        <v>0</v>
      </c>
      <c r="AV398" s="57" t="s">
        <v>95</v>
      </c>
      <c r="AW398" s="57">
        <v>50000</v>
      </c>
      <c r="AX398" s="57">
        <f>AU398*AW398</f>
        <v>0</v>
      </c>
      <c r="AY398" s="57"/>
      <c r="AZ398" s="57">
        <f>AY387</f>
        <v>25</v>
      </c>
      <c r="BA398" s="57" t="s">
        <v>95</v>
      </c>
      <c r="BB398" s="57">
        <v>50000</v>
      </c>
      <c r="BC398" s="57">
        <f>AZ398*BB398</f>
        <v>1250000</v>
      </c>
      <c r="BD398" s="57"/>
      <c r="BE398" s="57">
        <f>BD387</f>
        <v>0</v>
      </c>
      <c r="BF398" s="57" t="s">
        <v>95</v>
      </c>
      <c r="BG398" s="57">
        <v>50000</v>
      </c>
      <c r="BH398" s="57">
        <f>BE398*BG398</f>
        <v>0</v>
      </c>
      <c r="BI398" s="57"/>
      <c r="BJ398" s="57">
        <f>BI387</f>
        <v>0</v>
      </c>
      <c r="BK398" s="57" t="s">
        <v>95</v>
      </c>
      <c r="BL398" s="57">
        <v>50000</v>
      </c>
      <c r="BM398" s="57">
        <f>BJ398*BL398</f>
        <v>0</v>
      </c>
      <c r="BN398" s="51"/>
      <c r="BO398" s="67"/>
      <c r="BP398" s="67"/>
      <c r="BQ398" s="51"/>
      <c r="BR398" s="51"/>
      <c r="BS398" s="51"/>
      <c r="BT398" s="51"/>
      <c r="BU398" s="51"/>
      <c r="BV398" s="51"/>
      <c r="BW398" s="51"/>
      <c r="BX398" s="51"/>
      <c r="BY398" s="51"/>
      <c r="BZ398" s="51"/>
      <c r="CA398" s="51"/>
      <c r="CB398" s="51"/>
      <c r="CC398" s="51"/>
      <c r="CD398" s="51"/>
      <c r="CE398" s="51"/>
      <c r="CF398" s="51"/>
    </row>
    <row r="399" spans="1:84" s="48" customFormat="1" ht="15" customHeight="1" x14ac:dyDescent="0.3">
      <c r="A399" s="58"/>
      <c r="B399" s="58"/>
      <c r="C399" s="58"/>
      <c r="D399" s="58"/>
      <c r="E399" s="57" t="s">
        <v>31</v>
      </c>
      <c r="F399" s="57"/>
      <c r="G399" s="57">
        <f>G387</f>
        <v>0</v>
      </c>
      <c r="H399" s="57" t="s">
        <v>94</v>
      </c>
      <c r="I399" s="57">
        <v>600000</v>
      </c>
      <c r="J399" s="57">
        <f>G399*I399</f>
        <v>0</v>
      </c>
      <c r="K399" s="57"/>
      <c r="L399" s="57">
        <f>L387</f>
        <v>0</v>
      </c>
      <c r="M399" s="57" t="s">
        <v>94</v>
      </c>
      <c r="N399" s="57">
        <v>600000</v>
      </c>
      <c r="O399" s="57">
        <f>L399*N399</f>
        <v>0</v>
      </c>
      <c r="P399" s="57"/>
      <c r="Q399" s="57">
        <f>Q387</f>
        <v>0</v>
      </c>
      <c r="R399" s="57" t="s">
        <v>94</v>
      </c>
      <c r="S399" s="57">
        <v>600000</v>
      </c>
      <c r="T399" s="57">
        <f>Q399*S399</f>
        <v>0</v>
      </c>
      <c r="U399" s="57"/>
      <c r="V399" s="57">
        <f>V387</f>
        <v>0</v>
      </c>
      <c r="W399" s="57" t="s">
        <v>94</v>
      </c>
      <c r="X399" s="57">
        <v>600000</v>
      </c>
      <c r="Y399" s="57">
        <f>V399*X399</f>
        <v>0</v>
      </c>
      <c r="Z399" s="57"/>
      <c r="AA399" s="57">
        <f>AA387</f>
        <v>1</v>
      </c>
      <c r="AB399" s="57" t="s">
        <v>94</v>
      </c>
      <c r="AC399" s="57">
        <v>600000</v>
      </c>
      <c r="AD399" s="57">
        <f>AA399*AC399</f>
        <v>600000</v>
      </c>
      <c r="AE399" s="57"/>
      <c r="AF399" s="57">
        <f>AF387</f>
        <v>0</v>
      </c>
      <c r="AG399" s="57" t="s">
        <v>94</v>
      </c>
      <c r="AH399" s="57">
        <v>600000</v>
      </c>
      <c r="AI399" s="57">
        <f>AF399*AH399</f>
        <v>0</v>
      </c>
      <c r="AJ399" s="57"/>
      <c r="AK399" s="57">
        <f>AK387</f>
        <v>0</v>
      </c>
      <c r="AL399" s="57" t="s">
        <v>94</v>
      </c>
      <c r="AM399" s="57">
        <v>600000</v>
      </c>
      <c r="AN399" s="57">
        <f>AK399*AM399</f>
        <v>0</v>
      </c>
      <c r="AO399" s="57"/>
      <c r="AP399" s="57">
        <f>AP387</f>
        <v>0</v>
      </c>
      <c r="AQ399" s="57" t="s">
        <v>94</v>
      </c>
      <c r="AR399" s="57">
        <v>600000</v>
      </c>
      <c r="AS399" s="57">
        <f>AP399*AR399</f>
        <v>0</v>
      </c>
      <c r="AT399" s="57"/>
      <c r="AU399" s="57">
        <f>AU387</f>
        <v>0</v>
      </c>
      <c r="AV399" s="57" t="s">
        <v>94</v>
      </c>
      <c r="AW399" s="57">
        <v>600000</v>
      </c>
      <c r="AX399" s="57">
        <f>AU399*AW399</f>
        <v>0</v>
      </c>
      <c r="AY399" s="57"/>
      <c r="AZ399" s="57">
        <f>AZ387</f>
        <v>1</v>
      </c>
      <c r="BA399" s="57" t="s">
        <v>94</v>
      </c>
      <c r="BB399" s="57">
        <v>600000</v>
      </c>
      <c r="BC399" s="57">
        <f>AZ399*BB399</f>
        <v>600000</v>
      </c>
      <c r="BD399" s="57"/>
      <c r="BE399" s="57">
        <f>BE387</f>
        <v>0</v>
      </c>
      <c r="BF399" s="57" t="s">
        <v>94</v>
      </c>
      <c r="BG399" s="57">
        <v>600000</v>
      </c>
      <c r="BH399" s="57">
        <f>BE399*BG399</f>
        <v>0</v>
      </c>
      <c r="BI399" s="57"/>
      <c r="BJ399" s="57">
        <f>BJ387</f>
        <v>0</v>
      </c>
      <c r="BK399" s="57" t="s">
        <v>94</v>
      </c>
      <c r="BL399" s="57">
        <v>600000</v>
      </c>
      <c r="BM399" s="57">
        <f>BJ399*BL399</f>
        <v>0</v>
      </c>
      <c r="BN399" s="51"/>
      <c r="BO399" s="67"/>
      <c r="BP399" s="67"/>
      <c r="BQ399" s="51"/>
      <c r="BR399" s="51"/>
      <c r="BS399" s="51"/>
      <c r="BT399" s="51"/>
      <c r="BU399" s="51"/>
      <c r="BV399" s="51"/>
      <c r="BW399" s="51"/>
      <c r="BX399" s="51"/>
      <c r="BY399" s="51"/>
      <c r="BZ399" s="51"/>
      <c r="CA399" s="51"/>
      <c r="CB399" s="51"/>
      <c r="CC399" s="51"/>
      <c r="CD399" s="51"/>
      <c r="CE399" s="51"/>
      <c r="CF399" s="51"/>
    </row>
    <row r="400" spans="1:84" ht="15" customHeight="1" x14ac:dyDescent="0.3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  <c r="BC400" s="57"/>
      <c r="BD400" s="57"/>
      <c r="BE400" s="57"/>
      <c r="BF400" s="57"/>
      <c r="BG400" s="57"/>
      <c r="BH400" s="57"/>
      <c r="BI400" s="57"/>
      <c r="BJ400" s="57"/>
      <c r="BK400" s="57"/>
      <c r="BL400" s="57"/>
      <c r="BM400" s="57"/>
      <c r="BO400" s="67"/>
      <c r="BP400" s="67"/>
    </row>
  </sheetData>
  <autoFilter ref="A9:U400" xr:uid="{00000000-0009-0000-0000-000001000000}"/>
  <mergeCells count="82">
    <mergeCell ref="BD5:BH6"/>
    <mergeCell ref="BI5:BM6"/>
    <mergeCell ref="AE5:AI6"/>
    <mergeCell ref="AJ5:AN6"/>
    <mergeCell ref="AO5:AS6"/>
    <mergeCell ref="AT5:AX6"/>
    <mergeCell ref="AY5:BC6"/>
    <mergeCell ref="F5:J6"/>
    <mergeCell ref="K5:O6"/>
    <mergeCell ref="P5:T6"/>
    <mergeCell ref="U5:Y6"/>
    <mergeCell ref="Z5:AD6"/>
    <mergeCell ref="BI7:BI8"/>
    <mergeCell ref="BJ7:BJ8"/>
    <mergeCell ref="BK7:BK8"/>
    <mergeCell ref="BL7:BL8"/>
    <mergeCell ref="BM7:BM8"/>
    <mergeCell ref="BD7:BD8"/>
    <mergeCell ref="BE7:BE8"/>
    <mergeCell ref="BF7:BF8"/>
    <mergeCell ref="BG7:BG8"/>
    <mergeCell ref="BH7:BH8"/>
    <mergeCell ref="AY7:AY8"/>
    <mergeCell ref="AZ7:AZ8"/>
    <mergeCell ref="BA7:BA8"/>
    <mergeCell ref="BB7:BB8"/>
    <mergeCell ref="BC7:BC8"/>
    <mergeCell ref="AT7:AT8"/>
    <mergeCell ref="AU7:AU8"/>
    <mergeCell ref="AV7:AV8"/>
    <mergeCell ref="AW7:AW8"/>
    <mergeCell ref="AX7:AX8"/>
    <mergeCell ref="AO7:AO8"/>
    <mergeCell ref="AP7:AP8"/>
    <mergeCell ref="AQ7:AQ8"/>
    <mergeCell ref="AR7:AR8"/>
    <mergeCell ref="AS7:AS8"/>
    <mergeCell ref="AJ7:AJ8"/>
    <mergeCell ref="AK7:AK8"/>
    <mergeCell ref="AL7:AL8"/>
    <mergeCell ref="AM7:AM8"/>
    <mergeCell ref="AN7:AN8"/>
    <mergeCell ref="AE7:AE8"/>
    <mergeCell ref="AF7:AF8"/>
    <mergeCell ref="AG7:AG8"/>
    <mergeCell ref="AH7:AH8"/>
    <mergeCell ref="AI7:AI8"/>
    <mergeCell ref="Z7:Z8"/>
    <mergeCell ref="AA7:AA8"/>
    <mergeCell ref="AB7:AB8"/>
    <mergeCell ref="AC7:AC8"/>
    <mergeCell ref="AD7:AD8"/>
    <mergeCell ref="U7:U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K7:K8"/>
    <mergeCell ref="L7:L8"/>
    <mergeCell ref="M7:M8"/>
    <mergeCell ref="N7:N8"/>
    <mergeCell ref="O7:O8"/>
    <mergeCell ref="F7:F8"/>
    <mergeCell ref="G7:G8"/>
    <mergeCell ref="H7:H8"/>
    <mergeCell ref="I7:I8"/>
    <mergeCell ref="J7:J8"/>
    <mergeCell ref="A5:A8"/>
    <mergeCell ref="B5:B8"/>
    <mergeCell ref="C5:C8"/>
    <mergeCell ref="D5:D8"/>
    <mergeCell ref="E5:E8"/>
    <mergeCell ref="A1:V1"/>
    <mergeCell ref="A2:V2"/>
    <mergeCell ref="Y2:AO2"/>
    <mergeCell ref="A3:V3"/>
    <mergeCell ref="Y3:AO3"/>
  </mergeCells>
  <pageMargins left="0.7" right="0.7" top="0.75" bottom="0.75" header="0.3" footer="0.3"/>
  <pageSetup orientation="portrait" horizontalDpi="360" verticalDpi="3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AF49"/>
  <sheetViews>
    <sheetView view="pageBreakPreview" topLeftCell="B16" zoomScale="86" zoomScaleNormal="100" zoomScaleSheetLayoutView="86" workbookViewId="0">
      <selection activeCell="E29" sqref="E29"/>
    </sheetView>
  </sheetViews>
  <sheetFormatPr defaultColWidth="11" defaultRowHeight="15.6" x14ac:dyDescent="0.3"/>
  <cols>
    <col min="1" max="1" width="3.69921875" style="2" hidden="1" customWidth="1"/>
    <col min="2" max="2" width="6.3984375" style="2" customWidth="1"/>
    <col min="3" max="3" width="12.796875" customWidth="1"/>
    <col min="4" max="4" width="9.19921875" style="3" customWidth="1"/>
    <col min="5" max="5" width="8.296875" style="2" customWidth="1"/>
    <col min="6" max="6" width="6.09765625" bestFit="1" customWidth="1"/>
    <col min="7" max="7" width="7.19921875" bestFit="1" customWidth="1"/>
    <col min="8" max="8" width="6.09765625" bestFit="1" customWidth="1"/>
    <col min="9" max="9" width="7.19921875" bestFit="1" customWidth="1"/>
    <col min="10" max="10" width="6.09765625" bestFit="1" customWidth="1"/>
    <col min="11" max="11" width="7.19921875" bestFit="1" customWidth="1"/>
    <col min="12" max="12" width="6.09765625" bestFit="1" customWidth="1"/>
    <col min="13" max="13" width="7.19921875" bestFit="1" customWidth="1"/>
    <col min="14" max="14" width="6.09765625" bestFit="1" customWidth="1"/>
    <col min="15" max="15" width="7.19921875" bestFit="1" customWidth="1"/>
    <col min="16" max="16" width="6.09765625" bestFit="1" customWidth="1"/>
    <col min="17" max="17" width="7.19921875" bestFit="1" customWidth="1"/>
    <col min="18" max="18" width="6.09765625" bestFit="1" customWidth="1"/>
    <col min="19" max="19" width="7.19921875" bestFit="1" customWidth="1"/>
    <col min="20" max="20" width="6.09765625" bestFit="1" customWidth="1"/>
    <col min="21" max="21" width="7.19921875" bestFit="1" customWidth="1"/>
    <col min="22" max="22" width="6.09765625" bestFit="1" customWidth="1"/>
    <col min="23" max="23" width="7.19921875" bestFit="1" customWidth="1"/>
    <col min="24" max="24" width="6.09765625" bestFit="1" customWidth="1"/>
    <col min="25" max="25" width="7.19921875" bestFit="1" customWidth="1"/>
    <col min="26" max="26" width="6.09765625" bestFit="1" customWidth="1"/>
    <col min="27" max="27" width="7.19921875" bestFit="1" customWidth="1"/>
    <col min="28" max="28" width="6.09765625" bestFit="1" customWidth="1"/>
    <col min="29" max="29" width="7.19921875" bestFit="1" customWidth="1"/>
    <col min="30" max="31" width="7.5" customWidth="1"/>
  </cols>
  <sheetData>
    <row r="2" spans="1:32" ht="18" x14ac:dyDescent="0.3">
      <c r="A2" s="152" t="s">
        <v>214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85"/>
    </row>
    <row r="4" spans="1:32" s="1" customFormat="1" ht="19.95" customHeight="1" x14ac:dyDescent="0.3">
      <c r="A4" s="157" t="s">
        <v>3</v>
      </c>
      <c r="B4" s="157" t="s">
        <v>3</v>
      </c>
      <c r="C4" s="157" t="s">
        <v>4</v>
      </c>
      <c r="D4" s="162" t="s">
        <v>209</v>
      </c>
      <c r="E4" s="162" t="s">
        <v>210</v>
      </c>
      <c r="F4" s="154" t="s">
        <v>211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5"/>
    </row>
    <row r="5" spans="1:32" s="1" customFormat="1" ht="19.95" customHeight="1" x14ac:dyDescent="0.3">
      <c r="A5" s="158"/>
      <c r="B5" s="158"/>
      <c r="C5" s="158"/>
      <c r="D5" s="163"/>
      <c r="E5" s="163"/>
      <c r="F5" s="154">
        <v>1</v>
      </c>
      <c r="G5" s="155"/>
      <c r="H5" s="154">
        <v>2</v>
      </c>
      <c r="I5" s="155"/>
      <c r="J5" s="154">
        <v>3</v>
      </c>
      <c r="K5" s="155"/>
      <c r="L5" s="154">
        <v>4</v>
      </c>
      <c r="M5" s="155"/>
      <c r="N5" s="154">
        <v>5</v>
      </c>
      <c r="O5" s="155"/>
      <c r="P5" s="154">
        <v>6</v>
      </c>
      <c r="Q5" s="155"/>
      <c r="R5" s="154">
        <v>7</v>
      </c>
      <c r="S5" s="155"/>
      <c r="T5" s="154">
        <v>8</v>
      </c>
      <c r="U5" s="155"/>
      <c r="V5" s="154">
        <v>9</v>
      </c>
      <c r="W5" s="155"/>
      <c r="X5" s="154">
        <v>10</v>
      </c>
      <c r="Y5" s="155"/>
      <c r="Z5" s="154">
        <v>11</v>
      </c>
      <c r="AA5" s="155"/>
      <c r="AB5" s="154">
        <v>12</v>
      </c>
      <c r="AC5" s="155"/>
    </row>
    <row r="6" spans="1:32" s="1" customFormat="1" ht="19.95" customHeight="1" x14ac:dyDescent="0.3">
      <c r="A6" s="159"/>
      <c r="B6" s="159"/>
      <c r="C6" s="159"/>
      <c r="D6" s="164"/>
      <c r="E6" s="164"/>
      <c r="F6" s="79" t="s">
        <v>212</v>
      </c>
      <c r="G6" s="80" t="s">
        <v>76</v>
      </c>
      <c r="H6" s="79" t="s">
        <v>212</v>
      </c>
      <c r="I6" s="80" t="s">
        <v>76</v>
      </c>
      <c r="J6" s="79" t="s">
        <v>212</v>
      </c>
      <c r="K6" s="80" t="s">
        <v>76</v>
      </c>
      <c r="L6" s="79" t="s">
        <v>212</v>
      </c>
      <c r="M6" s="80" t="s">
        <v>76</v>
      </c>
      <c r="N6" s="79" t="s">
        <v>212</v>
      </c>
      <c r="O6" s="80" t="s">
        <v>76</v>
      </c>
      <c r="P6" s="79" t="s">
        <v>212</v>
      </c>
      <c r="Q6" s="80" t="s">
        <v>76</v>
      </c>
      <c r="R6" s="79" t="s">
        <v>212</v>
      </c>
      <c r="S6" s="80" t="s">
        <v>76</v>
      </c>
      <c r="T6" s="79" t="s">
        <v>212</v>
      </c>
      <c r="U6" s="80" t="s">
        <v>76</v>
      </c>
      <c r="V6" s="79" t="s">
        <v>212</v>
      </c>
      <c r="W6" s="80" t="s">
        <v>76</v>
      </c>
      <c r="X6" s="79" t="s">
        <v>212</v>
      </c>
      <c r="Y6" s="80" t="s">
        <v>76</v>
      </c>
      <c r="Z6" s="79" t="s">
        <v>212</v>
      </c>
      <c r="AA6" s="80" t="s">
        <v>76</v>
      </c>
      <c r="AB6" s="79" t="s">
        <v>212</v>
      </c>
      <c r="AC6" s="80" t="s">
        <v>76</v>
      </c>
    </row>
    <row r="7" spans="1:32" ht="19.95" customHeight="1" x14ac:dyDescent="0.3">
      <c r="A7" s="4">
        <v>1</v>
      </c>
      <c r="B7" s="4">
        <v>1</v>
      </c>
      <c r="C7" s="5" t="s">
        <v>128</v>
      </c>
      <c r="D7" s="6">
        <v>600</v>
      </c>
      <c r="E7" s="83">
        <f>D7/24</f>
        <v>25</v>
      </c>
      <c r="F7" s="7">
        <v>1</v>
      </c>
      <c r="G7" s="7">
        <v>24</v>
      </c>
      <c r="H7" s="7">
        <v>2</v>
      </c>
      <c r="I7" s="7">
        <v>48</v>
      </c>
      <c r="J7" s="7">
        <v>3</v>
      </c>
      <c r="K7" s="7">
        <v>72</v>
      </c>
      <c r="L7" s="7">
        <v>2</v>
      </c>
      <c r="M7" s="7">
        <v>48</v>
      </c>
      <c r="N7" s="7">
        <v>3</v>
      </c>
      <c r="O7" s="7">
        <v>72</v>
      </c>
      <c r="P7" s="7">
        <v>2</v>
      </c>
      <c r="Q7" s="7">
        <v>48</v>
      </c>
      <c r="R7" s="7">
        <v>3</v>
      </c>
      <c r="S7" s="7">
        <v>72</v>
      </c>
      <c r="T7" s="7">
        <v>2</v>
      </c>
      <c r="U7" s="7">
        <v>48</v>
      </c>
      <c r="V7" s="7">
        <v>2</v>
      </c>
      <c r="W7" s="7">
        <v>48</v>
      </c>
      <c r="X7" s="7">
        <v>2</v>
      </c>
      <c r="Y7" s="7">
        <v>48</v>
      </c>
      <c r="Z7" s="7">
        <v>2</v>
      </c>
      <c r="AA7" s="7">
        <v>48</v>
      </c>
      <c r="AB7" s="7">
        <v>1</v>
      </c>
      <c r="AC7" s="7">
        <v>24</v>
      </c>
      <c r="AD7">
        <f>F7+H7+J7+L7+N7+P7+R7+T7+V7+X7+Z7+AB7</f>
        <v>25</v>
      </c>
      <c r="AE7">
        <f>G7+I7+K7+M7+O7+Q7+S7+U7+W7+Y7+AA7+AC7</f>
        <v>600</v>
      </c>
      <c r="AF7" s="82">
        <f>E7/12</f>
        <v>2.0833333333333335</v>
      </c>
    </row>
    <row r="8" spans="1:32" ht="19.95" customHeight="1" x14ac:dyDescent="0.3">
      <c r="A8" s="4">
        <v>2</v>
      </c>
      <c r="B8" s="4">
        <v>2</v>
      </c>
      <c r="C8" s="5" t="s">
        <v>132</v>
      </c>
      <c r="D8" s="6">
        <v>500</v>
      </c>
      <c r="E8" s="83">
        <f t="shared" ref="E8:E12" si="0">D8/24</f>
        <v>20.833333333333332</v>
      </c>
      <c r="F8" s="7">
        <v>1</v>
      </c>
      <c r="G8" s="7">
        <v>24</v>
      </c>
      <c r="H8" s="8">
        <v>2</v>
      </c>
      <c r="I8" s="8">
        <v>48</v>
      </c>
      <c r="J8" s="8">
        <v>2</v>
      </c>
      <c r="K8" s="7">
        <v>48</v>
      </c>
      <c r="L8" s="7">
        <v>1</v>
      </c>
      <c r="M8" s="7">
        <v>24</v>
      </c>
      <c r="N8" s="8">
        <v>2</v>
      </c>
      <c r="O8" s="7">
        <v>48</v>
      </c>
      <c r="P8" s="8">
        <v>2</v>
      </c>
      <c r="Q8" s="7">
        <v>48</v>
      </c>
      <c r="R8" s="8">
        <v>2</v>
      </c>
      <c r="S8" s="7">
        <v>48</v>
      </c>
      <c r="T8" s="8">
        <v>2</v>
      </c>
      <c r="U8" s="7">
        <v>48</v>
      </c>
      <c r="V8" s="8">
        <v>2</v>
      </c>
      <c r="W8" s="7">
        <v>48</v>
      </c>
      <c r="X8" s="8">
        <v>2</v>
      </c>
      <c r="Y8" s="7">
        <v>48</v>
      </c>
      <c r="Z8" s="8">
        <v>2</v>
      </c>
      <c r="AA8" s="7">
        <v>48</v>
      </c>
      <c r="AB8" s="7">
        <v>1</v>
      </c>
      <c r="AC8" s="7">
        <v>24</v>
      </c>
      <c r="AD8">
        <f>F8+H8+J8+L8+N8+P8+R8+T8+V8+X8+Z8+AB8</f>
        <v>21</v>
      </c>
      <c r="AE8">
        <f t="shared" ref="AE8:AE35" si="1">G8+I8+K8+M8+O8+Q8+S8+U8+W8+Y8+AA8+AC8</f>
        <v>504</v>
      </c>
      <c r="AF8" s="82">
        <f t="shared" ref="AF8:AF35" si="2">E8/12</f>
        <v>1.7361111111111109</v>
      </c>
    </row>
    <row r="9" spans="1:32" ht="19.95" customHeight="1" x14ac:dyDescent="0.3">
      <c r="A9" s="4">
        <v>12</v>
      </c>
      <c r="B9" s="4">
        <v>3</v>
      </c>
      <c r="C9" s="5" t="s">
        <v>142</v>
      </c>
      <c r="D9" s="9">
        <v>300</v>
      </c>
      <c r="E9" s="83">
        <f>D9/24</f>
        <v>12.5</v>
      </c>
      <c r="F9" s="7">
        <v>1</v>
      </c>
      <c r="G9" s="7">
        <v>24</v>
      </c>
      <c r="H9" s="8">
        <v>2</v>
      </c>
      <c r="I9" s="8">
        <v>48</v>
      </c>
      <c r="J9" s="8">
        <v>1</v>
      </c>
      <c r="K9" s="8">
        <v>24</v>
      </c>
      <c r="L9" s="7">
        <v>1</v>
      </c>
      <c r="M9" s="7">
        <v>24</v>
      </c>
      <c r="N9" s="8">
        <v>1</v>
      </c>
      <c r="O9" s="8">
        <v>24</v>
      </c>
      <c r="P9" s="8">
        <v>1</v>
      </c>
      <c r="Q9" s="8">
        <v>24</v>
      </c>
      <c r="R9" s="8">
        <v>1</v>
      </c>
      <c r="S9" s="8">
        <v>24</v>
      </c>
      <c r="T9" s="8">
        <v>1</v>
      </c>
      <c r="U9" s="8">
        <v>24</v>
      </c>
      <c r="V9" s="8">
        <v>1</v>
      </c>
      <c r="W9" s="8">
        <v>24</v>
      </c>
      <c r="X9" s="8">
        <v>1</v>
      </c>
      <c r="Y9" s="8">
        <v>24</v>
      </c>
      <c r="Z9" s="8">
        <v>1</v>
      </c>
      <c r="AA9" s="8">
        <v>24</v>
      </c>
      <c r="AB9" s="7">
        <v>1</v>
      </c>
      <c r="AC9" s="7">
        <v>24</v>
      </c>
      <c r="AD9">
        <f>F9+H9+J9+L9+N9+P9+R9+T9+V9+X9+Z9+AB9</f>
        <v>13</v>
      </c>
      <c r="AE9">
        <f>G9+I9+K9+M9+O9+Q9+S9+U9+W9+Y9+AA9+AC9</f>
        <v>312</v>
      </c>
      <c r="AF9" s="82">
        <f>E9/12</f>
        <v>1.0416666666666667</v>
      </c>
    </row>
    <row r="10" spans="1:32" ht="19.95" customHeight="1" x14ac:dyDescent="0.3">
      <c r="A10" s="4">
        <v>3</v>
      </c>
      <c r="B10" s="4">
        <v>4</v>
      </c>
      <c r="C10" s="5" t="s">
        <v>133</v>
      </c>
      <c r="D10" s="6">
        <v>600</v>
      </c>
      <c r="E10" s="83">
        <f t="shared" si="0"/>
        <v>25</v>
      </c>
      <c r="F10" s="7">
        <v>1</v>
      </c>
      <c r="G10" s="7">
        <v>24</v>
      </c>
      <c r="H10" s="7">
        <v>2</v>
      </c>
      <c r="I10" s="7">
        <v>48</v>
      </c>
      <c r="J10" s="7">
        <v>3</v>
      </c>
      <c r="K10" s="7">
        <v>72</v>
      </c>
      <c r="L10" s="7">
        <v>2</v>
      </c>
      <c r="M10" s="7">
        <v>48</v>
      </c>
      <c r="N10" s="7">
        <v>3</v>
      </c>
      <c r="O10" s="7">
        <v>72</v>
      </c>
      <c r="P10" s="7">
        <v>2</v>
      </c>
      <c r="Q10" s="7">
        <v>48</v>
      </c>
      <c r="R10" s="7">
        <v>3</v>
      </c>
      <c r="S10" s="7">
        <v>72</v>
      </c>
      <c r="T10" s="7">
        <v>2</v>
      </c>
      <c r="U10" s="7">
        <v>48</v>
      </c>
      <c r="V10" s="7">
        <v>2</v>
      </c>
      <c r="W10" s="7">
        <v>48</v>
      </c>
      <c r="X10" s="7">
        <v>2</v>
      </c>
      <c r="Y10" s="7">
        <v>48</v>
      </c>
      <c r="Z10" s="7">
        <v>2</v>
      </c>
      <c r="AA10" s="7">
        <v>48</v>
      </c>
      <c r="AB10" s="7">
        <v>1</v>
      </c>
      <c r="AC10" s="7">
        <v>24</v>
      </c>
      <c r="AD10">
        <f>F10+H10+J10+L10+N10+P10+R10+T10+V10+X10+Z10+AB10</f>
        <v>25</v>
      </c>
      <c r="AE10">
        <f t="shared" si="1"/>
        <v>600</v>
      </c>
      <c r="AF10" s="82">
        <f t="shared" si="2"/>
        <v>2.0833333333333335</v>
      </c>
    </row>
    <row r="11" spans="1:32" ht="19.95" customHeight="1" x14ac:dyDescent="0.3">
      <c r="A11" s="4">
        <v>4</v>
      </c>
      <c r="B11" s="4">
        <v>5</v>
      </c>
      <c r="C11" s="5" t="s">
        <v>134</v>
      </c>
      <c r="D11" s="6">
        <v>300</v>
      </c>
      <c r="E11" s="83">
        <f t="shared" si="0"/>
        <v>12.5</v>
      </c>
      <c r="F11" s="7">
        <v>1</v>
      </c>
      <c r="G11" s="7">
        <v>24</v>
      </c>
      <c r="H11" s="8">
        <v>2</v>
      </c>
      <c r="I11" s="8">
        <v>48</v>
      </c>
      <c r="J11" s="8">
        <v>1</v>
      </c>
      <c r="K11" s="8">
        <v>24</v>
      </c>
      <c r="L11" s="7">
        <v>1</v>
      </c>
      <c r="M11" s="7">
        <v>24</v>
      </c>
      <c r="N11" s="8">
        <v>1</v>
      </c>
      <c r="O11" s="8">
        <v>24</v>
      </c>
      <c r="P11" s="8">
        <v>1</v>
      </c>
      <c r="Q11" s="8">
        <v>24</v>
      </c>
      <c r="R11" s="8">
        <v>1</v>
      </c>
      <c r="S11" s="8">
        <v>24</v>
      </c>
      <c r="T11" s="8">
        <v>1</v>
      </c>
      <c r="U11" s="8">
        <v>24</v>
      </c>
      <c r="V11" s="8">
        <v>1</v>
      </c>
      <c r="W11" s="8">
        <v>24</v>
      </c>
      <c r="X11" s="8">
        <v>1</v>
      </c>
      <c r="Y11" s="8">
        <v>24</v>
      </c>
      <c r="Z11" s="8">
        <v>1</v>
      </c>
      <c r="AA11" s="8">
        <v>24</v>
      </c>
      <c r="AB11" s="7">
        <v>1</v>
      </c>
      <c r="AC11" s="7">
        <v>24</v>
      </c>
      <c r="AD11">
        <f t="shared" ref="AD11:AD36" si="3">F11+H11+J11+L11+N11+P11+R11+T11+V11+X11+Z11+AB11</f>
        <v>13</v>
      </c>
      <c r="AE11">
        <f t="shared" si="1"/>
        <v>312</v>
      </c>
      <c r="AF11" s="82">
        <f t="shared" si="2"/>
        <v>1.0416666666666667</v>
      </c>
    </row>
    <row r="12" spans="1:32" ht="19.95" customHeight="1" x14ac:dyDescent="0.3">
      <c r="A12" s="4">
        <v>5</v>
      </c>
      <c r="B12" s="4">
        <v>6</v>
      </c>
      <c r="C12" s="5" t="s">
        <v>135</v>
      </c>
      <c r="D12" s="6">
        <v>100</v>
      </c>
      <c r="E12" s="83">
        <f t="shared" si="0"/>
        <v>4.166666666666667</v>
      </c>
      <c r="F12" s="7">
        <v>1</v>
      </c>
      <c r="G12" s="7">
        <v>24</v>
      </c>
      <c r="H12" s="8">
        <v>1</v>
      </c>
      <c r="I12" s="8">
        <v>24</v>
      </c>
      <c r="J12" s="8">
        <v>1</v>
      </c>
      <c r="K12" s="8">
        <v>24</v>
      </c>
      <c r="L12" s="7">
        <v>1</v>
      </c>
      <c r="M12" s="7">
        <v>24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7"/>
      <c r="AC12" s="7"/>
      <c r="AD12">
        <f t="shared" si="3"/>
        <v>4</v>
      </c>
      <c r="AE12">
        <f t="shared" si="1"/>
        <v>96</v>
      </c>
      <c r="AF12" s="82">
        <f t="shared" si="2"/>
        <v>0.34722222222222227</v>
      </c>
    </row>
    <row r="13" spans="1:32" ht="19.95" customHeight="1" x14ac:dyDescent="0.3">
      <c r="A13" s="4">
        <v>17</v>
      </c>
      <c r="B13" s="4">
        <v>7</v>
      </c>
      <c r="C13" s="5" t="s">
        <v>147</v>
      </c>
      <c r="D13" s="9">
        <v>300</v>
      </c>
      <c r="E13" s="83">
        <f>D13/24</f>
        <v>12.5</v>
      </c>
      <c r="F13" s="7">
        <v>1</v>
      </c>
      <c r="G13" s="7">
        <v>24</v>
      </c>
      <c r="H13" s="8">
        <v>2</v>
      </c>
      <c r="I13" s="8">
        <v>48</v>
      </c>
      <c r="J13" s="8">
        <v>1</v>
      </c>
      <c r="K13" s="8">
        <v>24</v>
      </c>
      <c r="L13" s="7">
        <v>1</v>
      </c>
      <c r="M13" s="7">
        <v>24</v>
      </c>
      <c r="N13" s="8">
        <v>1</v>
      </c>
      <c r="O13" s="8">
        <v>24</v>
      </c>
      <c r="P13" s="8">
        <v>1</v>
      </c>
      <c r="Q13" s="8">
        <v>24</v>
      </c>
      <c r="R13" s="8">
        <v>1</v>
      </c>
      <c r="S13" s="8">
        <v>24</v>
      </c>
      <c r="T13" s="8">
        <v>1</v>
      </c>
      <c r="U13" s="8">
        <v>24</v>
      </c>
      <c r="V13" s="8">
        <v>1</v>
      </c>
      <c r="W13" s="8">
        <v>24</v>
      </c>
      <c r="X13" s="8">
        <v>1</v>
      </c>
      <c r="Y13" s="8">
        <v>24</v>
      </c>
      <c r="Z13" s="8">
        <v>1</v>
      </c>
      <c r="AA13" s="8">
        <v>24</v>
      </c>
      <c r="AB13" s="7">
        <v>1</v>
      </c>
      <c r="AC13" s="7">
        <v>24</v>
      </c>
      <c r="AD13">
        <f>F13+H13+J13+L13+N13+P13+R13+T13+V13+X13+Z13+AB13</f>
        <v>13</v>
      </c>
      <c r="AE13">
        <f>G13+I13+K13+M13+O13+Q13+S13+U13+W13+Y13+AA13+AC13</f>
        <v>312</v>
      </c>
      <c r="AF13" s="82">
        <f>E13/12</f>
        <v>1.0416666666666667</v>
      </c>
    </row>
    <row r="14" spans="1:32" ht="19.95" customHeight="1" x14ac:dyDescent="0.3">
      <c r="A14" s="4">
        <v>6</v>
      </c>
      <c r="B14" s="4">
        <v>8</v>
      </c>
      <c r="C14" s="5" t="s">
        <v>136</v>
      </c>
      <c r="D14" s="6">
        <v>100</v>
      </c>
      <c r="E14" s="83">
        <f>D14/24</f>
        <v>4.166666666666667</v>
      </c>
      <c r="F14" s="7">
        <v>1</v>
      </c>
      <c r="G14" s="7">
        <v>24</v>
      </c>
      <c r="H14" s="8">
        <v>1</v>
      </c>
      <c r="I14" s="8">
        <v>24</v>
      </c>
      <c r="J14" s="8">
        <v>1</v>
      </c>
      <c r="K14" s="8">
        <v>24</v>
      </c>
      <c r="L14" s="7">
        <v>1</v>
      </c>
      <c r="M14" s="7">
        <v>24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7"/>
      <c r="AC14" s="7"/>
      <c r="AD14">
        <f t="shared" si="3"/>
        <v>4</v>
      </c>
      <c r="AE14">
        <f t="shared" si="1"/>
        <v>96</v>
      </c>
      <c r="AF14" s="82">
        <f t="shared" si="2"/>
        <v>0.34722222222222227</v>
      </c>
    </row>
    <row r="15" spans="1:32" ht="19.95" customHeight="1" x14ac:dyDescent="0.3">
      <c r="A15" s="4">
        <v>7</v>
      </c>
      <c r="B15" s="4">
        <v>9</v>
      </c>
      <c r="C15" s="5" t="s">
        <v>137</v>
      </c>
      <c r="D15" s="6">
        <v>100</v>
      </c>
      <c r="E15" s="83">
        <f t="shared" ref="E15:E35" si="4">D15/24</f>
        <v>4.166666666666667</v>
      </c>
      <c r="F15" s="7">
        <v>1</v>
      </c>
      <c r="G15" s="7">
        <v>24</v>
      </c>
      <c r="H15" s="8">
        <v>1</v>
      </c>
      <c r="I15" s="8">
        <v>24</v>
      </c>
      <c r="J15" s="8">
        <v>1</v>
      </c>
      <c r="K15" s="8">
        <v>24</v>
      </c>
      <c r="L15" s="7">
        <v>1</v>
      </c>
      <c r="M15" s="7">
        <v>24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7"/>
      <c r="AC15" s="7"/>
      <c r="AD15">
        <f t="shared" si="3"/>
        <v>4</v>
      </c>
      <c r="AE15">
        <f t="shared" si="1"/>
        <v>96</v>
      </c>
      <c r="AF15" s="82">
        <f t="shared" si="2"/>
        <v>0.34722222222222227</v>
      </c>
    </row>
    <row r="16" spans="1:32" ht="19.95" customHeight="1" x14ac:dyDescent="0.3">
      <c r="A16" s="4">
        <v>8</v>
      </c>
      <c r="B16" s="4">
        <v>10</v>
      </c>
      <c r="C16" s="5" t="s">
        <v>138</v>
      </c>
      <c r="D16" s="9">
        <v>500</v>
      </c>
      <c r="E16" s="83">
        <f t="shared" si="4"/>
        <v>20.833333333333332</v>
      </c>
      <c r="F16" s="7">
        <v>1</v>
      </c>
      <c r="G16" s="7">
        <v>24</v>
      </c>
      <c r="H16" s="8">
        <v>2</v>
      </c>
      <c r="I16" s="8">
        <v>48</v>
      </c>
      <c r="J16" s="8">
        <v>2</v>
      </c>
      <c r="K16" s="7">
        <v>48</v>
      </c>
      <c r="L16" s="7">
        <v>1</v>
      </c>
      <c r="M16" s="7">
        <v>24</v>
      </c>
      <c r="N16" s="8">
        <v>2</v>
      </c>
      <c r="O16" s="7">
        <v>48</v>
      </c>
      <c r="P16" s="8">
        <v>2</v>
      </c>
      <c r="Q16" s="7">
        <v>48</v>
      </c>
      <c r="R16" s="8">
        <v>2</v>
      </c>
      <c r="S16" s="7">
        <v>48</v>
      </c>
      <c r="T16" s="8">
        <v>2</v>
      </c>
      <c r="U16" s="7">
        <v>48</v>
      </c>
      <c r="V16" s="8">
        <v>2</v>
      </c>
      <c r="W16" s="7">
        <v>48</v>
      </c>
      <c r="X16" s="8">
        <v>2</v>
      </c>
      <c r="Y16" s="7">
        <v>48</v>
      </c>
      <c r="Z16" s="8">
        <v>2</v>
      </c>
      <c r="AA16" s="7">
        <v>48</v>
      </c>
      <c r="AB16" s="7">
        <v>1</v>
      </c>
      <c r="AC16" s="7">
        <v>24</v>
      </c>
      <c r="AD16">
        <f t="shared" si="3"/>
        <v>21</v>
      </c>
      <c r="AE16">
        <f t="shared" si="1"/>
        <v>504</v>
      </c>
      <c r="AF16" s="82">
        <f t="shared" si="2"/>
        <v>1.7361111111111109</v>
      </c>
    </row>
    <row r="17" spans="1:32" ht="19.95" customHeight="1" x14ac:dyDescent="0.3">
      <c r="A17" s="4">
        <v>9</v>
      </c>
      <c r="B17" s="4">
        <v>11</v>
      </c>
      <c r="C17" s="5" t="s">
        <v>139</v>
      </c>
      <c r="D17" s="9">
        <v>300</v>
      </c>
      <c r="E17" s="83">
        <f t="shared" si="4"/>
        <v>12.5</v>
      </c>
      <c r="F17" s="7">
        <v>1</v>
      </c>
      <c r="G17" s="7">
        <v>24</v>
      </c>
      <c r="H17" s="8">
        <v>2</v>
      </c>
      <c r="I17" s="8">
        <v>48</v>
      </c>
      <c r="J17" s="8">
        <v>1</v>
      </c>
      <c r="K17" s="8">
        <v>24</v>
      </c>
      <c r="L17" s="7">
        <v>1</v>
      </c>
      <c r="M17" s="7">
        <v>24</v>
      </c>
      <c r="N17" s="8">
        <v>1</v>
      </c>
      <c r="O17" s="8">
        <v>24</v>
      </c>
      <c r="P17" s="8">
        <v>1</v>
      </c>
      <c r="Q17" s="8">
        <v>24</v>
      </c>
      <c r="R17" s="8">
        <v>1</v>
      </c>
      <c r="S17" s="8">
        <v>24</v>
      </c>
      <c r="T17" s="8">
        <v>1</v>
      </c>
      <c r="U17" s="8">
        <v>24</v>
      </c>
      <c r="V17" s="8">
        <v>1</v>
      </c>
      <c r="W17" s="8">
        <v>24</v>
      </c>
      <c r="X17" s="8">
        <v>1</v>
      </c>
      <c r="Y17" s="8">
        <v>24</v>
      </c>
      <c r="Z17" s="8">
        <v>1</v>
      </c>
      <c r="AA17" s="8">
        <v>24</v>
      </c>
      <c r="AB17" s="7">
        <v>1</v>
      </c>
      <c r="AC17" s="7">
        <v>24</v>
      </c>
      <c r="AD17">
        <f t="shared" si="3"/>
        <v>13</v>
      </c>
      <c r="AE17">
        <f t="shared" si="1"/>
        <v>312</v>
      </c>
      <c r="AF17" s="82">
        <f t="shared" si="2"/>
        <v>1.0416666666666667</v>
      </c>
    </row>
    <row r="18" spans="1:32" ht="19.95" customHeight="1" x14ac:dyDescent="0.3">
      <c r="A18" s="4">
        <v>10</v>
      </c>
      <c r="B18" s="4">
        <v>12</v>
      </c>
      <c r="C18" s="5" t="s">
        <v>140</v>
      </c>
      <c r="D18" s="9">
        <v>300</v>
      </c>
      <c r="E18" s="83">
        <f t="shared" si="4"/>
        <v>12.5</v>
      </c>
      <c r="F18" s="7">
        <v>1</v>
      </c>
      <c r="G18" s="7">
        <v>24</v>
      </c>
      <c r="H18" s="8">
        <v>2</v>
      </c>
      <c r="I18" s="8">
        <v>48</v>
      </c>
      <c r="J18" s="8">
        <v>1</v>
      </c>
      <c r="K18" s="8">
        <v>24</v>
      </c>
      <c r="L18" s="7">
        <v>1</v>
      </c>
      <c r="M18" s="7">
        <v>24</v>
      </c>
      <c r="N18" s="8">
        <v>1</v>
      </c>
      <c r="O18" s="8">
        <v>24</v>
      </c>
      <c r="P18" s="8">
        <v>1</v>
      </c>
      <c r="Q18" s="8">
        <v>24</v>
      </c>
      <c r="R18" s="8">
        <v>1</v>
      </c>
      <c r="S18" s="8">
        <v>24</v>
      </c>
      <c r="T18" s="8">
        <v>1</v>
      </c>
      <c r="U18" s="8">
        <v>24</v>
      </c>
      <c r="V18" s="8">
        <v>1</v>
      </c>
      <c r="W18" s="8">
        <v>24</v>
      </c>
      <c r="X18" s="8">
        <v>1</v>
      </c>
      <c r="Y18" s="8">
        <v>24</v>
      </c>
      <c r="Z18" s="8">
        <v>1</v>
      </c>
      <c r="AA18" s="8">
        <v>24</v>
      </c>
      <c r="AB18" s="7">
        <v>1</v>
      </c>
      <c r="AC18" s="7">
        <v>24</v>
      </c>
      <c r="AD18">
        <f t="shared" si="3"/>
        <v>13</v>
      </c>
      <c r="AE18">
        <f t="shared" si="1"/>
        <v>312</v>
      </c>
      <c r="AF18" s="82">
        <f t="shared" si="2"/>
        <v>1.0416666666666667</v>
      </c>
    </row>
    <row r="19" spans="1:32" ht="19.95" customHeight="1" x14ac:dyDescent="0.3">
      <c r="A19" s="4">
        <v>11</v>
      </c>
      <c r="B19" s="4">
        <v>13</v>
      </c>
      <c r="C19" s="5" t="s">
        <v>141</v>
      </c>
      <c r="D19" s="9">
        <v>300</v>
      </c>
      <c r="E19" s="83">
        <f t="shared" si="4"/>
        <v>12.5</v>
      </c>
      <c r="F19" s="7">
        <v>1</v>
      </c>
      <c r="G19" s="7">
        <v>24</v>
      </c>
      <c r="H19" s="8">
        <v>2</v>
      </c>
      <c r="I19" s="8">
        <v>48</v>
      </c>
      <c r="J19" s="8">
        <v>1</v>
      </c>
      <c r="K19" s="8">
        <v>24</v>
      </c>
      <c r="L19" s="7">
        <v>1</v>
      </c>
      <c r="M19" s="7">
        <v>24</v>
      </c>
      <c r="N19" s="8">
        <v>1</v>
      </c>
      <c r="O19" s="8">
        <v>24</v>
      </c>
      <c r="P19" s="8">
        <v>1</v>
      </c>
      <c r="Q19" s="8">
        <v>24</v>
      </c>
      <c r="R19" s="8">
        <v>1</v>
      </c>
      <c r="S19" s="8">
        <v>24</v>
      </c>
      <c r="T19" s="8">
        <v>1</v>
      </c>
      <c r="U19" s="8">
        <v>24</v>
      </c>
      <c r="V19" s="8">
        <v>1</v>
      </c>
      <c r="W19" s="8">
        <v>24</v>
      </c>
      <c r="X19" s="8">
        <v>1</v>
      </c>
      <c r="Y19" s="8">
        <v>24</v>
      </c>
      <c r="Z19" s="8">
        <v>1</v>
      </c>
      <c r="AA19" s="8">
        <v>24</v>
      </c>
      <c r="AB19" s="7">
        <v>1</v>
      </c>
      <c r="AC19" s="7">
        <v>24</v>
      </c>
      <c r="AD19">
        <f t="shared" si="3"/>
        <v>13</v>
      </c>
      <c r="AE19">
        <f t="shared" si="1"/>
        <v>312</v>
      </c>
      <c r="AF19" s="82">
        <f t="shared" si="2"/>
        <v>1.0416666666666667</v>
      </c>
    </row>
    <row r="20" spans="1:32" ht="19.95" customHeight="1" x14ac:dyDescent="0.3">
      <c r="A20" s="4">
        <v>13</v>
      </c>
      <c r="B20" s="4">
        <v>14</v>
      </c>
      <c r="C20" s="5" t="s">
        <v>143</v>
      </c>
      <c r="D20" s="9">
        <v>800</v>
      </c>
      <c r="E20" s="83">
        <f t="shared" si="4"/>
        <v>33.333333333333336</v>
      </c>
      <c r="F20" s="7">
        <v>2</v>
      </c>
      <c r="G20" s="7">
        <v>48</v>
      </c>
      <c r="H20" s="7">
        <v>3</v>
      </c>
      <c r="I20" s="7">
        <v>72</v>
      </c>
      <c r="J20" s="7">
        <v>3</v>
      </c>
      <c r="K20" s="7">
        <v>72</v>
      </c>
      <c r="L20" s="7">
        <v>2</v>
      </c>
      <c r="M20" s="7">
        <v>48</v>
      </c>
      <c r="N20" s="7">
        <v>3</v>
      </c>
      <c r="O20" s="7">
        <v>72</v>
      </c>
      <c r="P20" s="7">
        <v>3</v>
      </c>
      <c r="Q20" s="7">
        <v>72</v>
      </c>
      <c r="R20" s="7">
        <v>3</v>
      </c>
      <c r="S20" s="7">
        <v>72</v>
      </c>
      <c r="T20" s="7">
        <v>3</v>
      </c>
      <c r="U20" s="7">
        <v>72</v>
      </c>
      <c r="V20" s="7">
        <v>3</v>
      </c>
      <c r="W20" s="7">
        <v>72</v>
      </c>
      <c r="X20" s="7">
        <v>3</v>
      </c>
      <c r="Y20" s="7">
        <v>72</v>
      </c>
      <c r="Z20" s="7">
        <v>3</v>
      </c>
      <c r="AA20" s="7">
        <v>72</v>
      </c>
      <c r="AB20" s="7">
        <v>2</v>
      </c>
      <c r="AC20" s="7">
        <v>48</v>
      </c>
      <c r="AD20">
        <f t="shared" si="3"/>
        <v>33</v>
      </c>
      <c r="AE20">
        <f t="shared" si="1"/>
        <v>792</v>
      </c>
      <c r="AF20" s="82">
        <f t="shared" si="2"/>
        <v>2.7777777777777781</v>
      </c>
    </row>
    <row r="21" spans="1:32" ht="19.95" customHeight="1" x14ac:dyDescent="0.3">
      <c r="A21" s="4">
        <v>14</v>
      </c>
      <c r="B21" s="4">
        <v>15</v>
      </c>
      <c r="C21" s="5" t="s">
        <v>144</v>
      </c>
      <c r="D21" s="9">
        <v>300</v>
      </c>
      <c r="E21" s="83">
        <f t="shared" si="4"/>
        <v>12.5</v>
      </c>
      <c r="F21" s="7">
        <v>1</v>
      </c>
      <c r="G21" s="7">
        <v>24</v>
      </c>
      <c r="H21" s="8">
        <v>2</v>
      </c>
      <c r="I21" s="8">
        <v>48</v>
      </c>
      <c r="J21" s="8">
        <v>1</v>
      </c>
      <c r="K21" s="8">
        <v>24</v>
      </c>
      <c r="L21" s="7">
        <v>1</v>
      </c>
      <c r="M21" s="7">
        <v>24</v>
      </c>
      <c r="N21" s="8">
        <v>1</v>
      </c>
      <c r="O21" s="8">
        <v>24</v>
      </c>
      <c r="P21" s="8">
        <v>1</v>
      </c>
      <c r="Q21" s="8">
        <v>24</v>
      </c>
      <c r="R21" s="8">
        <v>1</v>
      </c>
      <c r="S21" s="8">
        <v>24</v>
      </c>
      <c r="T21" s="8">
        <v>1</v>
      </c>
      <c r="U21" s="8">
        <v>24</v>
      </c>
      <c r="V21" s="8">
        <v>1</v>
      </c>
      <c r="W21" s="8">
        <v>24</v>
      </c>
      <c r="X21" s="8">
        <v>1</v>
      </c>
      <c r="Y21" s="8">
        <v>24</v>
      </c>
      <c r="Z21" s="8">
        <v>1</v>
      </c>
      <c r="AA21" s="8">
        <v>24</v>
      </c>
      <c r="AB21" s="7">
        <v>1</v>
      </c>
      <c r="AC21" s="7">
        <v>24</v>
      </c>
      <c r="AD21">
        <f t="shared" si="3"/>
        <v>13</v>
      </c>
      <c r="AE21">
        <f t="shared" si="1"/>
        <v>312</v>
      </c>
      <c r="AF21" s="82">
        <f t="shared" si="2"/>
        <v>1.0416666666666667</v>
      </c>
    </row>
    <row r="22" spans="1:32" ht="19.95" customHeight="1" x14ac:dyDescent="0.3">
      <c r="A22" s="4">
        <v>15</v>
      </c>
      <c r="B22" s="4">
        <v>16</v>
      </c>
      <c r="C22" s="5" t="s">
        <v>145</v>
      </c>
      <c r="D22" s="9">
        <v>950</v>
      </c>
      <c r="E22" s="83">
        <f t="shared" si="4"/>
        <v>39.583333333333336</v>
      </c>
      <c r="F22" s="7">
        <v>2</v>
      </c>
      <c r="G22" s="7">
        <v>48</v>
      </c>
      <c r="H22" s="7">
        <v>3</v>
      </c>
      <c r="I22" s="7">
        <v>72</v>
      </c>
      <c r="J22" s="7">
        <v>4</v>
      </c>
      <c r="K22" s="7">
        <v>96</v>
      </c>
      <c r="L22" s="7">
        <v>2</v>
      </c>
      <c r="M22" s="7">
        <v>48</v>
      </c>
      <c r="N22" s="7">
        <v>3</v>
      </c>
      <c r="O22" s="7">
        <v>72</v>
      </c>
      <c r="P22" s="7">
        <v>4</v>
      </c>
      <c r="Q22" s="7">
        <v>96</v>
      </c>
      <c r="R22" s="7">
        <v>4</v>
      </c>
      <c r="S22" s="7">
        <v>96</v>
      </c>
      <c r="T22" s="7">
        <v>4</v>
      </c>
      <c r="U22" s="7">
        <v>96</v>
      </c>
      <c r="V22" s="7">
        <v>4</v>
      </c>
      <c r="W22" s="7">
        <v>96</v>
      </c>
      <c r="X22" s="7">
        <v>4</v>
      </c>
      <c r="Y22" s="7">
        <v>96</v>
      </c>
      <c r="Z22" s="7">
        <v>4</v>
      </c>
      <c r="AA22" s="7">
        <v>96</v>
      </c>
      <c r="AB22" s="7">
        <v>2</v>
      </c>
      <c r="AC22" s="7">
        <v>48</v>
      </c>
      <c r="AD22">
        <f t="shared" si="3"/>
        <v>40</v>
      </c>
      <c r="AE22">
        <f t="shared" si="1"/>
        <v>960</v>
      </c>
      <c r="AF22" s="82">
        <f t="shared" si="2"/>
        <v>3.2986111111111112</v>
      </c>
    </row>
    <row r="23" spans="1:32" ht="19.95" customHeight="1" x14ac:dyDescent="0.3">
      <c r="A23" s="4">
        <v>16</v>
      </c>
      <c r="B23" s="4">
        <v>17</v>
      </c>
      <c r="C23" s="5" t="s">
        <v>146</v>
      </c>
      <c r="D23" s="9">
        <v>500</v>
      </c>
      <c r="E23" s="83">
        <f t="shared" si="4"/>
        <v>20.833333333333332</v>
      </c>
      <c r="F23" s="7">
        <v>1</v>
      </c>
      <c r="G23" s="7">
        <v>24</v>
      </c>
      <c r="H23" s="8">
        <v>2</v>
      </c>
      <c r="I23" s="8">
        <v>48</v>
      </c>
      <c r="J23" s="8">
        <v>2</v>
      </c>
      <c r="K23" s="7">
        <v>48</v>
      </c>
      <c r="L23" s="7">
        <v>1</v>
      </c>
      <c r="M23" s="7">
        <v>24</v>
      </c>
      <c r="N23" s="8">
        <v>2</v>
      </c>
      <c r="O23" s="7">
        <v>48</v>
      </c>
      <c r="P23" s="8">
        <v>2</v>
      </c>
      <c r="Q23" s="7">
        <v>48</v>
      </c>
      <c r="R23" s="8">
        <v>2</v>
      </c>
      <c r="S23" s="7">
        <v>48</v>
      </c>
      <c r="T23" s="8">
        <v>2</v>
      </c>
      <c r="U23" s="7">
        <v>48</v>
      </c>
      <c r="V23" s="8">
        <v>2</v>
      </c>
      <c r="W23" s="7">
        <v>48</v>
      </c>
      <c r="X23" s="8">
        <v>2</v>
      </c>
      <c r="Y23" s="7">
        <v>48</v>
      </c>
      <c r="Z23" s="8">
        <v>2</v>
      </c>
      <c r="AA23" s="7">
        <v>48</v>
      </c>
      <c r="AB23" s="7">
        <v>1</v>
      </c>
      <c r="AC23" s="7">
        <v>24</v>
      </c>
      <c r="AD23">
        <f t="shared" si="3"/>
        <v>21</v>
      </c>
      <c r="AE23">
        <f t="shared" si="1"/>
        <v>504</v>
      </c>
      <c r="AF23" s="82">
        <f t="shared" si="2"/>
        <v>1.7361111111111109</v>
      </c>
    </row>
    <row r="24" spans="1:32" ht="19.95" customHeight="1" x14ac:dyDescent="0.3">
      <c r="A24" s="4">
        <v>18</v>
      </c>
      <c r="B24" s="4">
        <v>18</v>
      </c>
      <c r="C24" s="5" t="s">
        <v>148</v>
      </c>
      <c r="D24" s="9">
        <v>100</v>
      </c>
      <c r="E24" s="83">
        <f t="shared" si="4"/>
        <v>4.166666666666667</v>
      </c>
      <c r="F24" s="7">
        <v>1</v>
      </c>
      <c r="G24" s="7">
        <v>24</v>
      </c>
      <c r="H24" s="8">
        <v>1</v>
      </c>
      <c r="I24" s="8">
        <v>24</v>
      </c>
      <c r="J24" s="8">
        <v>1</v>
      </c>
      <c r="K24" s="8">
        <v>24</v>
      </c>
      <c r="L24" s="7">
        <v>1</v>
      </c>
      <c r="M24" s="7">
        <v>24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  <c r="AC24" s="7"/>
      <c r="AD24">
        <f t="shared" si="3"/>
        <v>4</v>
      </c>
      <c r="AE24">
        <f t="shared" si="1"/>
        <v>96</v>
      </c>
      <c r="AF24" s="82">
        <f t="shared" si="2"/>
        <v>0.34722222222222227</v>
      </c>
    </row>
    <row r="25" spans="1:32" ht="19.95" customHeight="1" x14ac:dyDescent="0.3">
      <c r="A25" s="4">
        <v>19</v>
      </c>
      <c r="B25" s="4">
        <v>19</v>
      </c>
      <c r="C25" s="5" t="s">
        <v>149</v>
      </c>
      <c r="D25" s="9">
        <v>300</v>
      </c>
      <c r="E25" s="83">
        <f t="shared" si="4"/>
        <v>12.5</v>
      </c>
      <c r="F25" s="7">
        <v>1</v>
      </c>
      <c r="G25" s="7">
        <v>24</v>
      </c>
      <c r="H25" s="8">
        <v>2</v>
      </c>
      <c r="I25" s="8">
        <v>48</v>
      </c>
      <c r="J25" s="8">
        <v>1</v>
      </c>
      <c r="K25" s="8">
        <v>24</v>
      </c>
      <c r="L25" s="7">
        <v>1</v>
      </c>
      <c r="M25" s="7">
        <v>24</v>
      </c>
      <c r="N25" s="8">
        <v>1</v>
      </c>
      <c r="O25" s="8">
        <v>24</v>
      </c>
      <c r="P25" s="8">
        <v>1</v>
      </c>
      <c r="Q25" s="8">
        <v>24</v>
      </c>
      <c r="R25" s="8">
        <v>1</v>
      </c>
      <c r="S25" s="8">
        <v>24</v>
      </c>
      <c r="T25" s="8">
        <v>1</v>
      </c>
      <c r="U25" s="8">
        <v>24</v>
      </c>
      <c r="V25" s="8">
        <v>1</v>
      </c>
      <c r="W25" s="8">
        <v>24</v>
      </c>
      <c r="X25" s="8">
        <v>1</v>
      </c>
      <c r="Y25" s="8">
        <v>24</v>
      </c>
      <c r="Z25" s="8">
        <v>1</v>
      </c>
      <c r="AA25" s="8">
        <v>24</v>
      </c>
      <c r="AB25" s="7">
        <v>1</v>
      </c>
      <c r="AC25" s="7">
        <v>24</v>
      </c>
      <c r="AD25">
        <f t="shared" si="3"/>
        <v>13</v>
      </c>
      <c r="AE25">
        <f t="shared" si="1"/>
        <v>312</v>
      </c>
      <c r="AF25" s="82">
        <f t="shared" si="2"/>
        <v>1.0416666666666667</v>
      </c>
    </row>
    <row r="26" spans="1:32" ht="19.95" customHeight="1" x14ac:dyDescent="0.3">
      <c r="A26" s="4">
        <v>20</v>
      </c>
      <c r="B26" s="4">
        <v>20</v>
      </c>
      <c r="C26" s="5" t="s">
        <v>150</v>
      </c>
      <c r="D26" s="9">
        <v>300</v>
      </c>
      <c r="E26" s="83">
        <f t="shared" si="4"/>
        <v>12.5</v>
      </c>
      <c r="F26" s="7">
        <v>1</v>
      </c>
      <c r="G26" s="7">
        <v>24</v>
      </c>
      <c r="H26" s="8">
        <v>2</v>
      </c>
      <c r="I26" s="8">
        <v>48</v>
      </c>
      <c r="J26" s="8">
        <v>1</v>
      </c>
      <c r="K26" s="8">
        <v>24</v>
      </c>
      <c r="L26" s="7">
        <v>1</v>
      </c>
      <c r="M26" s="7">
        <v>24</v>
      </c>
      <c r="N26" s="8">
        <v>1</v>
      </c>
      <c r="O26" s="8">
        <v>24</v>
      </c>
      <c r="P26" s="8">
        <v>1</v>
      </c>
      <c r="Q26" s="8">
        <v>24</v>
      </c>
      <c r="R26" s="8">
        <v>1</v>
      </c>
      <c r="S26" s="8">
        <v>24</v>
      </c>
      <c r="T26" s="8">
        <v>1</v>
      </c>
      <c r="U26" s="8">
        <v>24</v>
      </c>
      <c r="V26" s="8">
        <v>1</v>
      </c>
      <c r="W26" s="8">
        <v>24</v>
      </c>
      <c r="X26" s="8">
        <v>1</v>
      </c>
      <c r="Y26" s="8">
        <v>24</v>
      </c>
      <c r="Z26" s="8">
        <v>1</v>
      </c>
      <c r="AA26" s="8">
        <v>24</v>
      </c>
      <c r="AB26" s="7">
        <v>1</v>
      </c>
      <c r="AC26" s="7">
        <v>24</v>
      </c>
      <c r="AD26">
        <f t="shared" si="3"/>
        <v>13</v>
      </c>
      <c r="AE26">
        <f t="shared" si="1"/>
        <v>312</v>
      </c>
      <c r="AF26" s="82">
        <f t="shared" si="2"/>
        <v>1.0416666666666667</v>
      </c>
    </row>
    <row r="27" spans="1:32" ht="19.95" customHeight="1" x14ac:dyDescent="0.3">
      <c r="A27" s="4">
        <v>21</v>
      </c>
      <c r="B27" s="4">
        <v>21</v>
      </c>
      <c r="C27" s="5" t="s">
        <v>151</v>
      </c>
      <c r="D27" s="9">
        <v>50</v>
      </c>
      <c r="E27" s="83">
        <f t="shared" si="4"/>
        <v>2.0833333333333335</v>
      </c>
      <c r="F27" s="7">
        <v>1</v>
      </c>
      <c r="G27" s="7">
        <v>25</v>
      </c>
      <c r="H27" s="8">
        <v>1</v>
      </c>
      <c r="I27" s="8">
        <v>25</v>
      </c>
      <c r="J27" s="8"/>
      <c r="K27" s="8"/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7"/>
      <c r="AC27" s="7"/>
      <c r="AD27">
        <f t="shared" si="3"/>
        <v>2</v>
      </c>
      <c r="AE27">
        <f t="shared" si="1"/>
        <v>50</v>
      </c>
      <c r="AF27" s="82">
        <f t="shared" si="2"/>
        <v>0.17361111111111113</v>
      </c>
    </row>
    <row r="28" spans="1:32" ht="19.95" customHeight="1" x14ac:dyDescent="0.3">
      <c r="A28" s="4">
        <v>22</v>
      </c>
      <c r="B28" s="4">
        <v>22</v>
      </c>
      <c r="C28" s="5" t="s">
        <v>152</v>
      </c>
      <c r="D28" s="9">
        <v>50</v>
      </c>
      <c r="E28" s="83">
        <f t="shared" si="4"/>
        <v>2.0833333333333335</v>
      </c>
      <c r="F28" s="7">
        <v>1</v>
      </c>
      <c r="G28" s="7">
        <v>25</v>
      </c>
      <c r="H28" s="8">
        <v>1</v>
      </c>
      <c r="I28" s="8">
        <v>25</v>
      </c>
      <c r="J28" s="8"/>
      <c r="K28" s="8"/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7"/>
      <c r="AC28" s="7"/>
      <c r="AD28">
        <f t="shared" si="3"/>
        <v>2</v>
      </c>
      <c r="AE28">
        <f t="shared" si="1"/>
        <v>50</v>
      </c>
      <c r="AF28" s="82">
        <f t="shared" si="2"/>
        <v>0.17361111111111113</v>
      </c>
    </row>
    <row r="29" spans="1:32" ht="19.95" customHeight="1" x14ac:dyDescent="0.3">
      <c r="A29" s="4">
        <v>23</v>
      </c>
      <c r="B29" s="4">
        <v>23</v>
      </c>
      <c r="C29" s="5" t="s">
        <v>154</v>
      </c>
      <c r="D29" s="9">
        <v>300</v>
      </c>
      <c r="E29" s="83">
        <f t="shared" si="4"/>
        <v>12.5</v>
      </c>
      <c r="F29" s="7">
        <v>1</v>
      </c>
      <c r="G29" s="7">
        <v>24</v>
      </c>
      <c r="H29" s="8">
        <v>2</v>
      </c>
      <c r="I29" s="8">
        <v>48</v>
      </c>
      <c r="J29" s="8">
        <v>1</v>
      </c>
      <c r="K29" s="8">
        <v>24</v>
      </c>
      <c r="L29" s="7">
        <v>1</v>
      </c>
      <c r="M29" s="7">
        <v>24</v>
      </c>
      <c r="N29" s="8">
        <v>1</v>
      </c>
      <c r="O29" s="8">
        <v>24</v>
      </c>
      <c r="P29" s="8">
        <v>1</v>
      </c>
      <c r="Q29" s="8">
        <v>24</v>
      </c>
      <c r="R29" s="8">
        <v>1</v>
      </c>
      <c r="S29" s="8">
        <v>24</v>
      </c>
      <c r="T29" s="8">
        <v>1</v>
      </c>
      <c r="U29" s="8">
        <v>24</v>
      </c>
      <c r="V29" s="8">
        <v>1</v>
      </c>
      <c r="W29" s="8">
        <v>24</v>
      </c>
      <c r="X29" s="8">
        <v>1</v>
      </c>
      <c r="Y29" s="8">
        <v>24</v>
      </c>
      <c r="Z29" s="8">
        <v>1</v>
      </c>
      <c r="AA29" s="8">
        <v>24</v>
      </c>
      <c r="AB29" s="7">
        <v>1</v>
      </c>
      <c r="AC29" s="7">
        <v>24</v>
      </c>
      <c r="AD29">
        <f t="shared" si="3"/>
        <v>13</v>
      </c>
      <c r="AE29">
        <f t="shared" si="1"/>
        <v>312</v>
      </c>
      <c r="AF29" s="82">
        <f t="shared" si="2"/>
        <v>1.0416666666666667</v>
      </c>
    </row>
    <row r="30" spans="1:32" ht="19.95" customHeight="1" x14ac:dyDescent="0.3">
      <c r="A30" s="4">
        <v>24</v>
      </c>
      <c r="B30" s="4">
        <v>24</v>
      </c>
      <c r="C30" s="5" t="s">
        <v>156</v>
      </c>
      <c r="D30" s="9">
        <v>300</v>
      </c>
      <c r="E30" s="83">
        <f t="shared" si="4"/>
        <v>12.5</v>
      </c>
      <c r="F30" s="7">
        <v>1</v>
      </c>
      <c r="G30" s="7">
        <v>24</v>
      </c>
      <c r="H30" s="8">
        <v>2</v>
      </c>
      <c r="I30" s="8">
        <v>48</v>
      </c>
      <c r="J30" s="8">
        <v>1</v>
      </c>
      <c r="K30" s="8">
        <v>24</v>
      </c>
      <c r="L30" s="7">
        <v>1</v>
      </c>
      <c r="M30" s="7">
        <v>24</v>
      </c>
      <c r="N30" s="8">
        <v>1</v>
      </c>
      <c r="O30" s="8">
        <v>24</v>
      </c>
      <c r="P30" s="8">
        <v>1</v>
      </c>
      <c r="Q30" s="8">
        <v>24</v>
      </c>
      <c r="R30" s="8">
        <v>1</v>
      </c>
      <c r="S30" s="8">
        <v>24</v>
      </c>
      <c r="T30" s="8">
        <v>1</v>
      </c>
      <c r="U30" s="8">
        <v>24</v>
      </c>
      <c r="V30" s="8">
        <v>1</v>
      </c>
      <c r="W30" s="8">
        <v>24</v>
      </c>
      <c r="X30" s="8">
        <v>1</v>
      </c>
      <c r="Y30" s="8">
        <v>24</v>
      </c>
      <c r="Z30" s="8">
        <v>1</v>
      </c>
      <c r="AA30" s="8">
        <v>24</v>
      </c>
      <c r="AB30" s="7">
        <v>1</v>
      </c>
      <c r="AC30" s="7">
        <v>24</v>
      </c>
      <c r="AD30">
        <f t="shared" si="3"/>
        <v>13</v>
      </c>
      <c r="AE30">
        <f t="shared" si="1"/>
        <v>312</v>
      </c>
      <c r="AF30" s="82">
        <f t="shared" si="2"/>
        <v>1.0416666666666667</v>
      </c>
    </row>
    <row r="31" spans="1:32" ht="19.95" customHeight="1" x14ac:dyDescent="0.3">
      <c r="A31" s="4">
        <v>25</v>
      </c>
      <c r="B31" s="4">
        <v>25</v>
      </c>
      <c r="C31" s="5" t="s">
        <v>158</v>
      </c>
      <c r="D31" s="9">
        <v>300</v>
      </c>
      <c r="E31" s="83">
        <f t="shared" si="4"/>
        <v>12.5</v>
      </c>
      <c r="F31" s="7">
        <v>1</v>
      </c>
      <c r="G31" s="7">
        <v>24</v>
      </c>
      <c r="H31" s="8">
        <v>2</v>
      </c>
      <c r="I31" s="8">
        <v>48</v>
      </c>
      <c r="J31" s="8">
        <v>1</v>
      </c>
      <c r="K31" s="8">
        <v>24</v>
      </c>
      <c r="L31" s="7">
        <v>1</v>
      </c>
      <c r="M31" s="7">
        <v>24</v>
      </c>
      <c r="N31" s="8">
        <v>1</v>
      </c>
      <c r="O31" s="8">
        <v>24</v>
      </c>
      <c r="P31" s="8">
        <v>1</v>
      </c>
      <c r="Q31" s="8">
        <v>24</v>
      </c>
      <c r="R31" s="8">
        <v>1</v>
      </c>
      <c r="S31" s="8">
        <v>24</v>
      </c>
      <c r="T31" s="8">
        <v>1</v>
      </c>
      <c r="U31" s="8">
        <v>24</v>
      </c>
      <c r="V31" s="8">
        <v>1</v>
      </c>
      <c r="W31" s="8">
        <v>24</v>
      </c>
      <c r="X31" s="8">
        <v>1</v>
      </c>
      <c r="Y31" s="8">
        <v>24</v>
      </c>
      <c r="Z31" s="8">
        <v>1</v>
      </c>
      <c r="AA31" s="8">
        <v>24</v>
      </c>
      <c r="AB31" s="7">
        <v>1</v>
      </c>
      <c r="AC31" s="7">
        <v>24</v>
      </c>
      <c r="AD31">
        <f t="shared" si="3"/>
        <v>13</v>
      </c>
      <c r="AE31">
        <f t="shared" si="1"/>
        <v>312</v>
      </c>
      <c r="AF31" s="82">
        <f t="shared" si="2"/>
        <v>1.0416666666666667</v>
      </c>
    </row>
    <row r="32" spans="1:32" ht="19.95" customHeight="1" x14ac:dyDescent="0.3">
      <c r="A32" s="4">
        <v>26</v>
      </c>
      <c r="B32" s="4">
        <v>26</v>
      </c>
      <c r="C32" s="5" t="s">
        <v>159</v>
      </c>
      <c r="D32" s="9">
        <v>300</v>
      </c>
      <c r="E32" s="83">
        <f t="shared" si="4"/>
        <v>12.5</v>
      </c>
      <c r="F32" s="7">
        <v>1</v>
      </c>
      <c r="G32" s="7">
        <v>24</v>
      </c>
      <c r="H32" s="8">
        <v>2</v>
      </c>
      <c r="I32" s="8">
        <v>48</v>
      </c>
      <c r="J32" s="8">
        <v>1</v>
      </c>
      <c r="K32" s="8">
        <v>24</v>
      </c>
      <c r="L32" s="7">
        <v>1</v>
      </c>
      <c r="M32" s="7">
        <v>24</v>
      </c>
      <c r="N32" s="8">
        <v>1</v>
      </c>
      <c r="O32" s="8">
        <v>24</v>
      </c>
      <c r="P32" s="8">
        <v>1</v>
      </c>
      <c r="Q32" s="8">
        <v>24</v>
      </c>
      <c r="R32" s="8">
        <v>1</v>
      </c>
      <c r="S32" s="8">
        <v>24</v>
      </c>
      <c r="T32" s="8">
        <v>1</v>
      </c>
      <c r="U32" s="8">
        <v>24</v>
      </c>
      <c r="V32" s="8">
        <v>1</v>
      </c>
      <c r="W32" s="8">
        <v>24</v>
      </c>
      <c r="X32" s="8">
        <v>1</v>
      </c>
      <c r="Y32" s="8">
        <v>24</v>
      </c>
      <c r="Z32" s="8">
        <v>1</v>
      </c>
      <c r="AA32" s="8">
        <v>24</v>
      </c>
      <c r="AB32" s="7">
        <v>1</v>
      </c>
      <c r="AC32" s="7">
        <v>24</v>
      </c>
      <c r="AD32">
        <f t="shared" si="3"/>
        <v>13</v>
      </c>
      <c r="AE32">
        <f t="shared" si="1"/>
        <v>312</v>
      </c>
      <c r="AF32" s="82">
        <f t="shared" si="2"/>
        <v>1.0416666666666667</v>
      </c>
    </row>
    <row r="33" spans="1:32" ht="19.95" customHeight="1" x14ac:dyDescent="0.3">
      <c r="A33" s="4">
        <v>27</v>
      </c>
      <c r="B33" s="4">
        <v>27</v>
      </c>
      <c r="C33" s="5" t="s">
        <v>161</v>
      </c>
      <c r="D33" s="9">
        <v>300</v>
      </c>
      <c r="E33" s="83">
        <f t="shared" si="4"/>
        <v>12.5</v>
      </c>
      <c r="F33" s="7">
        <v>1</v>
      </c>
      <c r="G33" s="7">
        <v>24</v>
      </c>
      <c r="H33" s="8">
        <v>2</v>
      </c>
      <c r="I33" s="8">
        <v>48</v>
      </c>
      <c r="J33" s="8">
        <v>1</v>
      </c>
      <c r="K33" s="8">
        <v>24</v>
      </c>
      <c r="L33" s="7">
        <v>1</v>
      </c>
      <c r="M33" s="7">
        <v>24</v>
      </c>
      <c r="N33" s="8">
        <v>1</v>
      </c>
      <c r="O33" s="8">
        <v>24</v>
      </c>
      <c r="P33" s="8">
        <v>1</v>
      </c>
      <c r="Q33" s="8">
        <v>24</v>
      </c>
      <c r="R33" s="8">
        <v>1</v>
      </c>
      <c r="S33" s="8">
        <v>24</v>
      </c>
      <c r="T33" s="8">
        <v>1</v>
      </c>
      <c r="U33" s="8">
        <v>24</v>
      </c>
      <c r="V33" s="8">
        <v>1</v>
      </c>
      <c r="W33" s="8">
        <v>24</v>
      </c>
      <c r="X33" s="8">
        <v>1</v>
      </c>
      <c r="Y33" s="8">
        <v>24</v>
      </c>
      <c r="Z33" s="8">
        <v>1</v>
      </c>
      <c r="AA33" s="8">
        <v>24</v>
      </c>
      <c r="AB33" s="7">
        <v>1</v>
      </c>
      <c r="AC33" s="7">
        <v>24</v>
      </c>
      <c r="AD33">
        <f t="shared" si="3"/>
        <v>13</v>
      </c>
      <c r="AE33">
        <f t="shared" si="1"/>
        <v>312</v>
      </c>
      <c r="AF33" s="82">
        <f t="shared" si="2"/>
        <v>1.0416666666666667</v>
      </c>
    </row>
    <row r="34" spans="1:32" ht="19.95" customHeight="1" x14ac:dyDescent="0.3">
      <c r="A34" s="4">
        <v>28</v>
      </c>
      <c r="B34" s="4">
        <v>28</v>
      </c>
      <c r="C34" s="5" t="s">
        <v>162</v>
      </c>
      <c r="D34" s="6">
        <v>25</v>
      </c>
      <c r="E34" s="83">
        <f t="shared" si="4"/>
        <v>1.0416666666666667</v>
      </c>
      <c r="F34" s="7">
        <v>1</v>
      </c>
      <c r="G34" s="7">
        <v>25</v>
      </c>
      <c r="H34" s="8"/>
      <c r="I34" s="8"/>
      <c r="J34" s="8"/>
      <c r="K34" s="8"/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7"/>
      <c r="AC34" s="7"/>
      <c r="AD34">
        <f t="shared" si="3"/>
        <v>1</v>
      </c>
      <c r="AE34">
        <f t="shared" si="1"/>
        <v>25</v>
      </c>
      <c r="AF34" s="82">
        <f t="shared" si="2"/>
        <v>8.6805555555555566E-2</v>
      </c>
    </row>
    <row r="35" spans="1:32" ht="19.95" customHeight="1" x14ac:dyDescent="0.3">
      <c r="A35" s="4">
        <v>29</v>
      </c>
      <c r="B35" s="4">
        <v>29</v>
      </c>
      <c r="C35" s="5" t="s">
        <v>163</v>
      </c>
      <c r="D35" s="6">
        <v>25</v>
      </c>
      <c r="E35" s="83">
        <f t="shared" si="4"/>
        <v>1.0416666666666667</v>
      </c>
      <c r="F35" s="7">
        <v>1</v>
      </c>
      <c r="G35" s="7">
        <v>25</v>
      </c>
      <c r="H35" s="8"/>
      <c r="I35" s="8"/>
      <c r="J35" s="8"/>
      <c r="K35" s="8"/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7"/>
      <c r="AC35" s="7"/>
      <c r="AD35">
        <f t="shared" si="3"/>
        <v>1</v>
      </c>
      <c r="AE35">
        <f t="shared" si="1"/>
        <v>25</v>
      </c>
      <c r="AF35" s="82">
        <f t="shared" si="2"/>
        <v>8.6805555555555566E-2</v>
      </c>
    </row>
    <row r="36" spans="1:32" ht="19.95" customHeight="1" x14ac:dyDescent="0.3">
      <c r="A36" s="153" t="s">
        <v>60</v>
      </c>
      <c r="B36" s="153"/>
      <c r="C36" s="153"/>
      <c r="D36" s="11">
        <f>SUM(D7:D35)</f>
        <v>9200</v>
      </c>
      <c r="E36" s="84">
        <f>SUM(E7:E35)</f>
        <v>383.33333333333337</v>
      </c>
      <c r="F36" s="81">
        <f>SUM(F7:F35)</f>
        <v>31</v>
      </c>
      <c r="G36" s="81">
        <f>SUM(G7:G35)</f>
        <v>748</v>
      </c>
      <c r="H36" s="81">
        <f>SUM(H7:H35)</f>
        <v>50</v>
      </c>
      <c r="I36" s="81">
        <f t="shared" ref="I36:AC36" si="5">SUM(I7:I35)</f>
        <v>1202</v>
      </c>
      <c r="J36" s="81">
        <f t="shared" si="5"/>
        <v>37</v>
      </c>
      <c r="K36" s="81">
        <f t="shared" si="5"/>
        <v>888</v>
      </c>
      <c r="L36" s="81">
        <f t="shared" si="5"/>
        <v>29</v>
      </c>
      <c r="M36" s="81">
        <f t="shared" si="5"/>
        <v>696</v>
      </c>
      <c r="N36" s="81">
        <f t="shared" si="5"/>
        <v>32</v>
      </c>
      <c r="O36" s="81">
        <f t="shared" si="5"/>
        <v>768</v>
      </c>
      <c r="P36" s="81">
        <f t="shared" si="5"/>
        <v>31</v>
      </c>
      <c r="Q36" s="81">
        <f t="shared" si="5"/>
        <v>744</v>
      </c>
      <c r="R36" s="81">
        <f t="shared" si="5"/>
        <v>33</v>
      </c>
      <c r="S36" s="81">
        <f t="shared" si="5"/>
        <v>792</v>
      </c>
      <c r="T36" s="81">
        <f t="shared" si="5"/>
        <v>31</v>
      </c>
      <c r="U36" s="81">
        <f t="shared" si="5"/>
        <v>744</v>
      </c>
      <c r="V36" s="81">
        <f t="shared" si="5"/>
        <v>31</v>
      </c>
      <c r="W36" s="81">
        <f t="shared" si="5"/>
        <v>744</v>
      </c>
      <c r="X36" s="81">
        <f t="shared" si="5"/>
        <v>31</v>
      </c>
      <c r="Y36" s="81">
        <f t="shared" si="5"/>
        <v>744</v>
      </c>
      <c r="Z36" s="81">
        <f t="shared" si="5"/>
        <v>31</v>
      </c>
      <c r="AA36" s="81">
        <f t="shared" si="5"/>
        <v>744</v>
      </c>
      <c r="AB36" s="81">
        <f t="shared" si="5"/>
        <v>23</v>
      </c>
      <c r="AC36" s="81">
        <f t="shared" si="5"/>
        <v>552</v>
      </c>
      <c r="AD36">
        <f t="shared" si="3"/>
        <v>390</v>
      </c>
      <c r="AE36" s="75">
        <f>G36+I36+K36+M36+O36+Q36+S36+U36+W36+Y36+AA36+AC36</f>
        <v>9366</v>
      </c>
    </row>
    <row r="37" spans="1:32" x14ac:dyDescent="0.3">
      <c r="H37" s="10"/>
      <c r="I37" s="10"/>
      <c r="J37" s="10"/>
      <c r="K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32" x14ac:dyDescent="0.3">
      <c r="H38" s="10"/>
      <c r="I38" s="10"/>
      <c r="J38" s="10"/>
      <c r="K38" s="10"/>
      <c r="N38" s="10"/>
      <c r="O38" s="10"/>
      <c r="P38" s="10"/>
      <c r="Q38" s="10"/>
      <c r="R38" s="10"/>
      <c r="S38" s="161" t="s">
        <v>227</v>
      </c>
      <c r="T38" s="161"/>
      <c r="U38" s="161"/>
      <c r="V38" s="161"/>
      <c r="W38" s="161"/>
      <c r="X38" s="161"/>
      <c r="Y38" s="161"/>
      <c r="Z38" s="161"/>
      <c r="AA38" s="161"/>
      <c r="AB38" s="161"/>
      <c r="AC38" s="161"/>
    </row>
    <row r="39" spans="1:32" x14ac:dyDescent="0.3">
      <c r="H39" s="10"/>
      <c r="I39" s="10"/>
      <c r="J39" s="10"/>
      <c r="K39" s="10"/>
      <c r="N39" s="10"/>
      <c r="O39" s="10"/>
      <c r="P39" s="10"/>
      <c r="Q39" s="10"/>
      <c r="R39" s="10"/>
      <c r="S39" s="161" t="s">
        <v>165</v>
      </c>
      <c r="T39" s="161"/>
      <c r="U39" s="161"/>
      <c r="V39" s="161"/>
      <c r="W39" s="161"/>
      <c r="X39" s="161"/>
      <c r="Y39" s="161"/>
      <c r="Z39" s="161"/>
      <c r="AA39" s="161"/>
      <c r="AB39" s="161"/>
      <c r="AC39" s="161"/>
    </row>
    <row r="40" spans="1:32" x14ac:dyDescent="0.3">
      <c r="H40" s="10"/>
      <c r="I40" s="10"/>
      <c r="J40" s="10"/>
      <c r="K40" s="10"/>
      <c r="N40" s="10"/>
      <c r="O40" s="10"/>
      <c r="P40" s="10"/>
      <c r="Q40" s="10"/>
      <c r="R40" s="10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32" x14ac:dyDescent="0.3">
      <c r="H41" s="10"/>
      <c r="I41" s="10"/>
      <c r="J41" s="10"/>
      <c r="K41" s="10"/>
      <c r="N41" s="10"/>
      <c r="O41" s="10"/>
      <c r="P41" s="10"/>
      <c r="Q41" s="10"/>
      <c r="R41" s="10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32" x14ac:dyDescent="0.3">
      <c r="H42" s="10"/>
      <c r="I42" s="10"/>
      <c r="J42" s="10"/>
      <c r="K42" s="10"/>
      <c r="N42" s="10"/>
      <c r="O42" s="10"/>
      <c r="P42" s="10"/>
      <c r="Q42" s="10"/>
      <c r="R42" s="10"/>
      <c r="S42" s="28"/>
      <c r="T42" s="28"/>
      <c r="U42" s="28"/>
      <c r="V42" s="26"/>
      <c r="W42" s="26"/>
      <c r="X42" s="26"/>
      <c r="Y42" s="26"/>
      <c r="Z42" s="26"/>
      <c r="AA42" s="26"/>
      <c r="AB42" s="26"/>
      <c r="AC42" s="26"/>
    </row>
    <row r="43" spans="1:32" x14ac:dyDescent="0.3">
      <c r="H43" s="10"/>
      <c r="I43" s="10"/>
      <c r="J43" s="10"/>
      <c r="K43" s="10"/>
      <c r="N43" s="10"/>
      <c r="O43" s="10"/>
      <c r="P43" s="10"/>
      <c r="Q43" s="10"/>
      <c r="R43" s="10"/>
      <c r="S43" s="28"/>
      <c r="T43" s="28"/>
      <c r="U43" s="28"/>
      <c r="V43" s="26"/>
      <c r="W43" s="26"/>
      <c r="X43" s="26"/>
      <c r="Y43" s="26"/>
      <c r="Z43" s="26"/>
      <c r="AA43" s="26"/>
      <c r="AB43" s="26"/>
      <c r="AC43" s="26"/>
    </row>
    <row r="44" spans="1:32" x14ac:dyDescent="0.3">
      <c r="H44" s="10"/>
      <c r="I44" s="10"/>
      <c r="J44" s="10"/>
      <c r="K44" s="10"/>
      <c r="N44" s="10"/>
      <c r="O44" s="10"/>
      <c r="P44" s="10"/>
      <c r="Q44" s="10"/>
      <c r="R44" s="10"/>
      <c r="S44" s="28"/>
      <c r="T44" s="28"/>
      <c r="U44" s="28"/>
      <c r="V44" s="28"/>
      <c r="W44" s="30"/>
      <c r="X44" s="30"/>
      <c r="Y44" s="30"/>
      <c r="Z44" s="30"/>
      <c r="AA44" s="30"/>
      <c r="AB44" s="30"/>
      <c r="AC44" s="30"/>
    </row>
    <row r="45" spans="1:32" x14ac:dyDescent="0.3">
      <c r="H45" s="10"/>
      <c r="I45" s="10"/>
      <c r="J45" s="10"/>
      <c r="K45" s="10"/>
      <c r="N45" s="10"/>
      <c r="O45" s="10"/>
      <c r="P45" s="10"/>
      <c r="Q45" s="10"/>
      <c r="R45" s="10"/>
      <c r="S45" s="160" t="s">
        <v>166</v>
      </c>
      <c r="T45" s="161"/>
      <c r="U45" s="161"/>
      <c r="V45" s="161"/>
      <c r="W45" s="161"/>
      <c r="X45" s="161"/>
      <c r="Y45" s="161"/>
      <c r="Z45" s="161"/>
      <c r="AA45" s="161"/>
      <c r="AB45" s="161"/>
      <c r="AC45" s="161"/>
    </row>
    <row r="46" spans="1:32" x14ac:dyDescent="0.3">
      <c r="H46" s="10"/>
      <c r="I46" s="10"/>
      <c r="J46" s="10"/>
      <c r="K46" s="10"/>
      <c r="N46" s="10"/>
      <c r="O46" s="10"/>
      <c r="P46" s="10"/>
      <c r="Q46" s="10"/>
      <c r="R46" s="10"/>
      <c r="S46" s="161" t="s">
        <v>167</v>
      </c>
      <c r="T46" s="161"/>
      <c r="U46" s="161"/>
      <c r="V46" s="161"/>
      <c r="W46" s="161"/>
      <c r="X46" s="161"/>
      <c r="Y46" s="161"/>
      <c r="Z46" s="161"/>
      <c r="AA46" s="161"/>
      <c r="AB46" s="161"/>
      <c r="AC46" s="161"/>
    </row>
    <row r="47" spans="1:32" x14ac:dyDescent="0.3">
      <c r="H47" s="10"/>
      <c r="I47" s="10"/>
      <c r="J47" s="10"/>
      <c r="K47" s="10"/>
      <c r="N47" s="10"/>
      <c r="O47" s="10"/>
      <c r="P47" s="10"/>
      <c r="Q47" s="10"/>
      <c r="R47" s="10"/>
      <c r="S47" s="161" t="s">
        <v>213</v>
      </c>
      <c r="T47" s="161"/>
      <c r="U47" s="161"/>
      <c r="V47" s="161"/>
      <c r="W47" s="161"/>
      <c r="X47" s="161"/>
      <c r="Y47" s="161"/>
      <c r="Z47" s="161"/>
      <c r="AA47" s="161"/>
      <c r="AB47" s="161"/>
      <c r="AC47" s="161"/>
    </row>
    <row r="48" spans="1:32" x14ac:dyDescent="0.3">
      <c r="H48" s="10"/>
      <c r="I48" s="10"/>
      <c r="J48" s="10"/>
      <c r="K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8:27" x14ac:dyDescent="0.3">
      <c r="H49" s="10"/>
      <c r="I49" s="10"/>
      <c r="J49" s="10"/>
      <c r="K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</sheetData>
  <mergeCells count="25">
    <mergeCell ref="B4:B6"/>
    <mergeCell ref="S45:AC45"/>
    <mergeCell ref="S46:AC46"/>
    <mergeCell ref="S47:AC47"/>
    <mergeCell ref="C4:C6"/>
    <mergeCell ref="D4:D6"/>
    <mergeCell ref="E4:E6"/>
    <mergeCell ref="S38:AC38"/>
    <mergeCell ref="S39:AC39"/>
    <mergeCell ref="A2:AB2"/>
    <mergeCell ref="A36:C36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F4:AC4"/>
    <mergeCell ref="A4:A6"/>
  </mergeCells>
  <pageMargins left="0.7" right="0.7" top="0.75" bottom="0.75" header="0.3" footer="0.3"/>
  <pageSetup paperSize="5" scale="70" orientation="landscape" r:id="rId1"/>
  <rowBreaks count="1" manualBreakCount="1">
    <brk id="33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74261-BF12-4728-8209-3B075F89A406}">
  <dimension ref="A2:AA48"/>
  <sheetViews>
    <sheetView view="pageBreakPreview" topLeftCell="B1" zoomScale="86" zoomScaleNormal="100" zoomScaleSheetLayoutView="86" workbookViewId="0">
      <pane xSplit="7" ySplit="5" topLeftCell="I6" activePane="bottomRight" state="frozen"/>
      <selection activeCell="B1" sqref="B1"/>
      <selection pane="topRight" activeCell="H1" sqref="H1"/>
      <selection pane="bottomLeft" activeCell="B7" sqref="B7"/>
      <selection pane="bottomRight" activeCell="O5" sqref="O5:R5"/>
    </sheetView>
  </sheetViews>
  <sheetFormatPr defaultColWidth="11" defaultRowHeight="15.6" x14ac:dyDescent="0.3"/>
  <cols>
    <col min="1" max="1" width="3.69921875" style="2" hidden="1" customWidth="1"/>
    <col min="2" max="2" width="7.8984375" style="2" customWidth="1"/>
    <col min="3" max="3" width="16.3984375" style="127" customWidth="1"/>
    <col min="4" max="4" width="12.69921875" style="122" hidden="1" customWidth="1"/>
    <col min="5" max="5" width="9.19921875" style="122" customWidth="1"/>
    <col min="6" max="6" width="13.296875" style="122" customWidth="1"/>
    <col min="7" max="7" width="14.8984375" style="2" hidden="1" customWidth="1"/>
    <col min="8" max="8" width="12.796875" style="2" customWidth="1"/>
    <col min="9" max="20" width="7.69921875" style="2" customWidth="1"/>
    <col min="21" max="22" width="7.5" style="2" customWidth="1"/>
    <col min="23" max="16384" width="11" style="2"/>
  </cols>
  <sheetData>
    <row r="2" spans="1:27" ht="18" x14ac:dyDescent="0.3">
      <c r="A2" s="152" t="s">
        <v>281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4" spans="1:27" s="1" customFormat="1" ht="25.05" customHeight="1" x14ac:dyDescent="0.3">
      <c r="A4" s="157" t="s">
        <v>3</v>
      </c>
      <c r="B4" s="157" t="s">
        <v>3</v>
      </c>
      <c r="C4" s="157" t="s">
        <v>4</v>
      </c>
      <c r="D4" s="162" t="s">
        <v>209</v>
      </c>
      <c r="E4" s="162" t="s">
        <v>282</v>
      </c>
      <c r="F4" s="162" t="s">
        <v>230</v>
      </c>
      <c r="G4" s="162" t="s">
        <v>228</v>
      </c>
      <c r="H4" s="162" t="s">
        <v>210</v>
      </c>
      <c r="I4" s="154" t="s">
        <v>211</v>
      </c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</row>
    <row r="5" spans="1:27" s="1" customFormat="1" ht="25.05" customHeight="1" x14ac:dyDescent="0.3">
      <c r="A5" s="158"/>
      <c r="B5" s="159"/>
      <c r="C5" s="158"/>
      <c r="D5" s="163"/>
      <c r="E5" s="163"/>
      <c r="F5" s="163"/>
      <c r="G5" s="163"/>
      <c r="H5" s="163"/>
      <c r="I5" s="79">
        <v>1</v>
      </c>
      <c r="J5" s="79">
        <v>2</v>
      </c>
      <c r="K5" s="79">
        <v>3</v>
      </c>
      <c r="L5" s="79">
        <v>4</v>
      </c>
      <c r="M5" s="79">
        <v>5</v>
      </c>
      <c r="N5" s="79">
        <v>6</v>
      </c>
      <c r="O5" s="132">
        <v>7</v>
      </c>
      <c r="P5" s="132">
        <v>8</v>
      </c>
      <c r="Q5" s="132">
        <v>9</v>
      </c>
      <c r="R5" s="132">
        <v>10</v>
      </c>
      <c r="S5" s="79">
        <v>11</v>
      </c>
      <c r="T5" s="79">
        <v>12</v>
      </c>
    </row>
    <row r="6" spans="1:27" ht="25.05" customHeight="1" x14ac:dyDescent="0.3">
      <c r="A6" s="4">
        <v>1</v>
      </c>
      <c r="B6" s="4">
        <v>1</v>
      </c>
      <c r="C6" s="126" t="s">
        <v>128</v>
      </c>
      <c r="D6" s="117">
        <v>600</v>
      </c>
      <c r="E6" s="117">
        <v>12</v>
      </c>
      <c r="F6" s="117">
        <v>2</v>
      </c>
      <c r="G6" s="83">
        <f>H6*24</f>
        <v>576</v>
      </c>
      <c r="H6" s="83">
        <f>E6*F6</f>
        <v>24</v>
      </c>
      <c r="I6" s="4">
        <v>2</v>
      </c>
      <c r="J6" s="4">
        <v>2</v>
      </c>
      <c r="K6" s="4">
        <v>2</v>
      </c>
      <c r="L6" s="4">
        <v>1</v>
      </c>
      <c r="M6" s="4">
        <v>2</v>
      </c>
      <c r="N6" s="4">
        <v>2</v>
      </c>
      <c r="O6" s="4">
        <v>3</v>
      </c>
      <c r="P6" s="4">
        <v>2</v>
      </c>
      <c r="Q6" s="4">
        <v>2</v>
      </c>
      <c r="R6" s="4">
        <v>2</v>
      </c>
      <c r="S6" s="4">
        <v>2</v>
      </c>
      <c r="T6" s="4">
        <v>2</v>
      </c>
      <c r="U6" s="2">
        <f t="shared" ref="U6:U35" si="0">I6+J6+K6+L6+M6+N6+O6+P6+Q6+R6+S6+T6</f>
        <v>24</v>
      </c>
      <c r="V6" s="2" t="e">
        <f>#REF!+#REF!+#REF!+#REF!+#REF!+#REF!+#REF!+#REF!+#REF!+#REF!+#REF!+#REF!</f>
        <v>#REF!</v>
      </c>
      <c r="W6" s="118">
        <f t="shared" ref="W6:W34" si="1">H6/12</f>
        <v>2</v>
      </c>
      <c r="AA6" s="118">
        <f>H6/U6</f>
        <v>1</v>
      </c>
    </row>
    <row r="7" spans="1:27" ht="25.05" customHeight="1" x14ac:dyDescent="0.3">
      <c r="A7" s="4">
        <v>2</v>
      </c>
      <c r="B7" s="4">
        <v>2</v>
      </c>
      <c r="C7" s="126" t="s">
        <v>132</v>
      </c>
      <c r="D7" s="117">
        <v>500</v>
      </c>
      <c r="E7" s="117">
        <v>12</v>
      </c>
      <c r="F7" s="117">
        <v>2</v>
      </c>
      <c r="G7" s="83">
        <f t="shared" ref="G7:G34" si="2">H7*24</f>
        <v>576</v>
      </c>
      <c r="H7" s="83">
        <f t="shared" ref="H7:H14" si="3">E7*F7</f>
        <v>24</v>
      </c>
      <c r="I7" s="4">
        <v>1</v>
      </c>
      <c r="J7" s="119">
        <v>2</v>
      </c>
      <c r="K7" s="119">
        <v>2</v>
      </c>
      <c r="L7" s="4">
        <v>1</v>
      </c>
      <c r="M7" s="119">
        <v>2</v>
      </c>
      <c r="N7" s="119">
        <v>2</v>
      </c>
      <c r="O7" s="119">
        <v>2</v>
      </c>
      <c r="P7" s="119">
        <v>2</v>
      </c>
      <c r="Q7" s="119">
        <v>2</v>
      </c>
      <c r="R7" s="119">
        <v>2</v>
      </c>
      <c r="S7" s="119">
        <v>2</v>
      </c>
      <c r="T7" s="4">
        <v>1</v>
      </c>
      <c r="U7" s="2">
        <f t="shared" si="0"/>
        <v>21</v>
      </c>
      <c r="V7" s="2" t="e">
        <f>#REF!+#REF!+#REF!+#REF!+#REF!+#REF!+#REF!+#REF!+#REF!+#REF!+#REF!+#REF!</f>
        <v>#REF!</v>
      </c>
      <c r="W7" s="118">
        <f t="shared" si="1"/>
        <v>2</v>
      </c>
      <c r="AA7" s="118">
        <f t="shared" ref="AA7:AA31" si="4">H7/U7</f>
        <v>1.1428571428571428</v>
      </c>
    </row>
    <row r="8" spans="1:27" ht="25.05" customHeight="1" x14ac:dyDescent="0.3">
      <c r="A8" s="4">
        <v>12</v>
      </c>
      <c r="B8" s="4">
        <v>3</v>
      </c>
      <c r="C8" s="126" t="s">
        <v>142</v>
      </c>
      <c r="D8" s="120">
        <v>300</v>
      </c>
      <c r="E8" s="120">
        <v>22</v>
      </c>
      <c r="F8" s="120">
        <v>2</v>
      </c>
      <c r="G8" s="83">
        <f>H8*24</f>
        <v>1056</v>
      </c>
      <c r="H8" s="83">
        <f>E8*F8</f>
        <v>44</v>
      </c>
      <c r="I8" s="4">
        <v>1</v>
      </c>
      <c r="J8" s="119">
        <v>1</v>
      </c>
      <c r="K8" s="119">
        <v>1</v>
      </c>
      <c r="L8" s="4">
        <v>1</v>
      </c>
      <c r="M8" s="119">
        <v>1</v>
      </c>
      <c r="N8" s="119">
        <v>1</v>
      </c>
      <c r="O8" s="119">
        <v>2</v>
      </c>
      <c r="P8" s="119">
        <v>1</v>
      </c>
      <c r="Q8" s="119">
        <v>1</v>
      </c>
      <c r="R8" s="119">
        <v>1</v>
      </c>
      <c r="S8" s="119">
        <v>1</v>
      </c>
      <c r="T8" s="4">
        <v>1</v>
      </c>
      <c r="U8" s="2">
        <f>I8+J8+K8+L8+M8+N8+O8+P8+Q8+R8+S8+T8</f>
        <v>13</v>
      </c>
      <c r="V8" s="2" t="e">
        <f>#REF!+#REF!+#REF!+#REF!+#REF!+#REF!+#REF!+#REF!+#REF!+#REF!+#REF!+#REF!</f>
        <v>#REF!</v>
      </c>
      <c r="W8" s="118">
        <f>H8/12</f>
        <v>3.6666666666666665</v>
      </c>
      <c r="AA8" s="118">
        <f>H8/U8</f>
        <v>3.3846153846153846</v>
      </c>
    </row>
    <row r="9" spans="1:27" ht="25.05" customHeight="1" x14ac:dyDescent="0.3">
      <c r="A9" s="4">
        <v>3</v>
      </c>
      <c r="B9" s="4">
        <v>4</v>
      </c>
      <c r="C9" s="126" t="s">
        <v>133</v>
      </c>
      <c r="D9" s="117">
        <v>600</v>
      </c>
      <c r="E9" s="117">
        <v>25</v>
      </c>
      <c r="F9" s="117">
        <v>2</v>
      </c>
      <c r="G9" s="83">
        <f t="shared" si="2"/>
        <v>1200</v>
      </c>
      <c r="H9" s="83">
        <f t="shared" si="3"/>
        <v>50</v>
      </c>
      <c r="I9" s="4">
        <v>2</v>
      </c>
      <c r="J9" s="4">
        <v>2</v>
      </c>
      <c r="K9" s="4">
        <v>2</v>
      </c>
      <c r="L9" s="4">
        <v>1</v>
      </c>
      <c r="M9" s="4">
        <v>2</v>
      </c>
      <c r="N9" s="4">
        <v>2</v>
      </c>
      <c r="O9" s="4">
        <v>3</v>
      </c>
      <c r="P9" s="4">
        <v>2</v>
      </c>
      <c r="Q9" s="4">
        <v>2</v>
      </c>
      <c r="R9" s="4">
        <v>3</v>
      </c>
      <c r="S9" s="4">
        <v>2</v>
      </c>
      <c r="T9" s="4">
        <v>2</v>
      </c>
      <c r="U9" s="2">
        <f t="shared" si="0"/>
        <v>25</v>
      </c>
      <c r="V9" s="2" t="e">
        <f>#REF!+#REF!+#REF!+#REF!+#REF!+#REF!+#REF!+#REF!+#REF!+#REF!+#REF!+#REF!</f>
        <v>#REF!</v>
      </c>
      <c r="W9" s="118">
        <f t="shared" si="1"/>
        <v>4.166666666666667</v>
      </c>
      <c r="AA9" s="118">
        <f t="shared" si="4"/>
        <v>2</v>
      </c>
    </row>
    <row r="10" spans="1:27" ht="25.05" customHeight="1" x14ac:dyDescent="0.3">
      <c r="A10" s="4">
        <v>4</v>
      </c>
      <c r="B10" s="4">
        <v>5</v>
      </c>
      <c r="C10" s="126" t="s">
        <v>134</v>
      </c>
      <c r="D10" s="117">
        <v>300</v>
      </c>
      <c r="E10" s="120">
        <v>13</v>
      </c>
      <c r="F10" s="120">
        <v>2</v>
      </c>
      <c r="G10" s="83">
        <f t="shared" si="2"/>
        <v>624</v>
      </c>
      <c r="H10" s="83">
        <f t="shared" si="3"/>
        <v>26</v>
      </c>
      <c r="I10" s="4">
        <v>1</v>
      </c>
      <c r="J10" s="119">
        <v>1</v>
      </c>
      <c r="K10" s="119">
        <v>1</v>
      </c>
      <c r="L10" s="4">
        <v>1</v>
      </c>
      <c r="M10" s="119">
        <v>1</v>
      </c>
      <c r="N10" s="119">
        <v>1</v>
      </c>
      <c r="O10" s="119">
        <v>2</v>
      </c>
      <c r="P10" s="119">
        <v>1</v>
      </c>
      <c r="Q10" s="119">
        <v>1</v>
      </c>
      <c r="R10" s="119">
        <v>1</v>
      </c>
      <c r="S10" s="119">
        <v>1</v>
      </c>
      <c r="T10" s="4">
        <v>1</v>
      </c>
      <c r="U10" s="2">
        <f t="shared" si="0"/>
        <v>13</v>
      </c>
      <c r="V10" s="2" t="e">
        <f>#REF!+#REF!+#REF!+#REF!+#REF!+#REF!+#REF!+#REF!+#REF!+#REF!+#REF!+#REF!</f>
        <v>#REF!</v>
      </c>
      <c r="W10" s="118">
        <f t="shared" si="1"/>
        <v>2.1666666666666665</v>
      </c>
      <c r="AA10" s="118">
        <f t="shared" si="4"/>
        <v>2</v>
      </c>
    </row>
    <row r="11" spans="1:27" ht="25.05" customHeight="1" x14ac:dyDescent="0.3">
      <c r="A11" s="4">
        <v>5</v>
      </c>
      <c r="B11" s="4">
        <v>6</v>
      </c>
      <c r="C11" s="126" t="s">
        <v>135</v>
      </c>
      <c r="D11" s="117">
        <v>100</v>
      </c>
      <c r="E11" s="120">
        <v>4</v>
      </c>
      <c r="F11" s="120">
        <v>1</v>
      </c>
      <c r="G11" s="83">
        <f t="shared" si="2"/>
        <v>96</v>
      </c>
      <c r="H11" s="83">
        <f t="shared" si="3"/>
        <v>4</v>
      </c>
      <c r="I11" s="4">
        <v>1</v>
      </c>
      <c r="J11" s="119">
        <v>1</v>
      </c>
      <c r="K11" s="119">
        <v>1</v>
      </c>
      <c r="L11" s="4">
        <v>1</v>
      </c>
      <c r="M11" s="119"/>
      <c r="N11" s="119"/>
      <c r="O11" s="119"/>
      <c r="P11" s="119"/>
      <c r="Q11" s="119"/>
      <c r="R11" s="119"/>
      <c r="S11" s="119"/>
      <c r="T11" s="119"/>
      <c r="U11" s="2">
        <f t="shared" si="0"/>
        <v>4</v>
      </c>
      <c r="V11" s="2" t="e">
        <f>#REF!+#REF!+#REF!+#REF!+#REF!+#REF!+#REF!+#REF!+#REF!+#REF!+#REF!+#REF!</f>
        <v>#REF!</v>
      </c>
      <c r="W11" s="118">
        <f t="shared" si="1"/>
        <v>0.33333333333333331</v>
      </c>
      <c r="AA11" s="118">
        <f t="shared" si="4"/>
        <v>1</v>
      </c>
    </row>
    <row r="12" spans="1:27" ht="25.05" customHeight="1" x14ac:dyDescent="0.3">
      <c r="A12" s="4">
        <v>17</v>
      </c>
      <c r="B12" s="4">
        <v>7</v>
      </c>
      <c r="C12" s="126" t="s">
        <v>147</v>
      </c>
      <c r="D12" s="120">
        <v>300</v>
      </c>
      <c r="E12" s="120">
        <v>13</v>
      </c>
      <c r="F12" s="120">
        <v>2</v>
      </c>
      <c r="G12" s="83">
        <f>H12*24</f>
        <v>624</v>
      </c>
      <c r="H12" s="83">
        <f>E12*F12</f>
        <v>26</v>
      </c>
      <c r="I12" s="4">
        <v>1</v>
      </c>
      <c r="J12" s="119">
        <v>1</v>
      </c>
      <c r="K12" s="119">
        <v>1</v>
      </c>
      <c r="L12" s="4">
        <v>1</v>
      </c>
      <c r="M12" s="119">
        <v>1</v>
      </c>
      <c r="N12" s="119">
        <v>1</v>
      </c>
      <c r="O12" s="119">
        <v>2</v>
      </c>
      <c r="P12" s="119">
        <v>1</v>
      </c>
      <c r="Q12" s="119">
        <v>1</v>
      </c>
      <c r="R12" s="119">
        <v>1</v>
      </c>
      <c r="S12" s="119">
        <v>1</v>
      </c>
      <c r="T12" s="4">
        <v>1</v>
      </c>
      <c r="U12" s="2">
        <f>I12+J12+K12+L12+M12+N12+O12+P12+Q12+R12+S12+T12</f>
        <v>13</v>
      </c>
      <c r="V12" s="2" t="e">
        <f>#REF!+#REF!+#REF!+#REF!+#REF!+#REF!+#REF!+#REF!+#REF!+#REF!+#REF!+#REF!</f>
        <v>#REF!</v>
      </c>
      <c r="W12" s="118">
        <f>H12/12</f>
        <v>2.1666666666666665</v>
      </c>
      <c r="AA12" s="118">
        <f>H12/U12</f>
        <v>2</v>
      </c>
    </row>
    <row r="13" spans="1:27" ht="25.05" customHeight="1" x14ac:dyDescent="0.3">
      <c r="A13" s="4">
        <v>6</v>
      </c>
      <c r="B13" s="4">
        <v>8</v>
      </c>
      <c r="C13" s="126" t="s">
        <v>136</v>
      </c>
      <c r="D13" s="117">
        <v>100</v>
      </c>
      <c r="E13" s="120">
        <v>4</v>
      </c>
      <c r="F13" s="120">
        <v>1</v>
      </c>
      <c r="G13" s="83">
        <f t="shared" si="2"/>
        <v>96</v>
      </c>
      <c r="H13" s="83">
        <f t="shared" si="3"/>
        <v>4</v>
      </c>
      <c r="I13" s="4">
        <v>1</v>
      </c>
      <c r="J13" s="119">
        <v>1</v>
      </c>
      <c r="K13" s="119">
        <v>1</v>
      </c>
      <c r="L13" s="4">
        <v>1</v>
      </c>
      <c r="M13" s="119"/>
      <c r="N13" s="119"/>
      <c r="O13" s="119"/>
      <c r="P13" s="119"/>
      <c r="Q13" s="119"/>
      <c r="R13" s="119"/>
      <c r="S13" s="119"/>
      <c r="T13" s="119"/>
      <c r="U13" s="2">
        <f t="shared" si="0"/>
        <v>4</v>
      </c>
      <c r="V13" s="2" t="e">
        <f>#REF!+#REF!+#REF!+#REF!+#REF!+#REF!+#REF!+#REF!+#REF!+#REF!+#REF!+#REF!</f>
        <v>#REF!</v>
      </c>
      <c r="W13" s="118">
        <f t="shared" si="1"/>
        <v>0.33333333333333331</v>
      </c>
      <c r="AA13" s="118">
        <f t="shared" si="4"/>
        <v>1</v>
      </c>
    </row>
    <row r="14" spans="1:27" ht="25.05" customHeight="1" x14ac:dyDescent="0.3">
      <c r="A14" s="4">
        <v>7</v>
      </c>
      <c r="B14" s="4">
        <v>9</v>
      </c>
      <c r="C14" s="126" t="s">
        <v>137</v>
      </c>
      <c r="D14" s="117">
        <v>100</v>
      </c>
      <c r="E14" s="120">
        <v>4</v>
      </c>
      <c r="F14" s="120">
        <v>1</v>
      </c>
      <c r="G14" s="83">
        <f t="shared" si="2"/>
        <v>96</v>
      </c>
      <c r="H14" s="83">
        <f t="shared" si="3"/>
        <v>4</v>
      </c>
      <c r="I14" s="4">
        <v>1</v>
      </c>
      <c r="J14" s="119">
        <v>1</v>
      </c>
      <c r="K14" s="119">
        <v>1</v>
      </c>
      <c r="L14" s="4">
        <v>1</v>
      </c>
      <c r="M14" s="119"/>
      <c r="N14" s="119"/>
      <c r="O14" s="119"/>
      <c r="P14" s="119"/>
      <c r="Q14" s="119"/>
      <c r="R14" s="119"/>
      <c r="S14" s="119"/>
      <c r="T14" s="119"/>
      <c r="U14" s="2">
        <f t="shared" si="0"/>
        <v>4</v>
      </c>
      <c r="V14" s="2" t="e">
        <f>#REF!+#REF!+#REF!+#REF!+#REF!+#REF!+#REF!+#REF!+#REF!+#REF!+#REF!+#REF!</f>
        <v>#REF!</v>
      </c>
      <c r="W14" s="118">
        <f t="shared" si="1"/>
        <v>0.33333333333333331</v>
      </c>
      <c r="AA14" s="118">
        <f t="shared" si="4"/>
        <v>1</v>
      </c>
    </row>
    <row r="15" spans="1:27" ht="25.05" customHeight="1" x14ac:dyDescent="0.3">
      <c r="A15" s="4">
        <v>8</v>
      </c>
      <c r="B15" s="4">
        <v>10</v>
      </c>
      <c r="C15" s="126" t="s">
        <v>138</v>
      </c>
      <c r="D15" s="120">
        <v>500</v>
      </c>
      <c r="E15" s="120">
        <v>21</v>
      </c>
      <c r="F15" s="120">
        <v>2</v>
      </c>
      <c r="G15" s="83">
        <f t="shared" si="2"/>
        <v>504</v>
      </c>
      <c r="H15" s="83">
        <v>21</v>
      </c>
      <c r="I15" s="4">
        <v>1</v>
      </c>
      <c r="J15" s="119">
        <v>2</v>
      </c>
      <c r="K15" s="119">
        <v>2</v>
      </c>
      <c r="L15" s="4">
        <v>1</v>
      </c>
      <c r="M15" s="119">
        <v>2</v>
      </c>
      <c r="N15" s="119">
        <v>2</v>
      </c>
      <c r="O15" s="119">
        <v>2</v>
      </c>
      <c r="P15" s="119">
        <v>2</v>
      </c>
      <c r="Q15" s="119">
        <v>2</v>
      </c>
      <c r="R15" s="119">
        <v>2</v>
      </c>
      <c r="S15" s="119">
        <v>2</v>
      </c>
      <c r="T15" s="4">
        <v>1</v>
      </c>
      <c r="U15" s="2">
        <f t="shared" si="0"/>
        <v>21</v>
      </c>
      <c r="V15" s="2" t="e">
        <f>#REF!+#REF!+#REF!+#REF!+#REF!+#REF!+#REF!+#REF!+#REF!+#REF!+#REF!+#REF!</f>
        <v>#REF!</v>
      </c>
      <c r="W15" s="118">
        <f t="shared" si="1"/>
        <v>1.75</v>
      </c>
      <c r="AA15" s="118">
        <f t="shared" si="4"/>
        <v>1</v>
      </c>
    </row>
    <row r="16" spans="1:27" ht="25.05" customHeight="1" x14ac:dyDescent="0.3">
      <c r="A16" s="4">
        <v>9</v>
      </c>
      <c r="B16" s="4">
        <v>11</v>
      </c>
      <c r="C16" s="126" t="s">
        <v>139</v>
      </c>
      <c r="D16" s="120">
        <v>300</v>
      </c>
      <c r="E16" s="120">
        <v>13</v>
      </c>
      <c r="F16" s="120">
        <v>2</v>
      </c>
      <c r="G16" s="83">
        <f t="shared" si="2"/>
        <v>504</v>
      </c>
      <c r="H16" s="83">
        <v>21</v>
      </c>
      <c r="I16" s="4">
        <v>1</v>
      </c>
      <c r="J16" s="119">
        <v>1</v>
      </c>
      <c r="K16" s="119">
        <v>1</v>
      </c>
      <c r="L16" s="4">
        <v>1</v>
      </c>
      <c r="M16" s="119">
        <v>1</v>
      </c>
      <c r="N16" s="119">
        <v>1</v>
      </c>
      <c r="O16" s="119">
        <v>2</v>
      </c>
      <c r="P16" s="119">
        <v>1</v>
      </c>
      <c r="Q16" s="119">
        <v>1</v>
      </c>
      <c r="R16" s="119">
        <v>1</v>
      </c>
      <c r="S16" s="119">
        <v>1</v>
      </c>
      <c r="T16" s="4">
        <v>1</v>
      </c>
      <c r="U16" s="2">
        <f t="shared" si="0"/>
        <v>13</v>
      </c>
      <c r="V16" s="2" t="e">
        <f>#REF!+#REF!+#REF!+#REF!+#REF!+#REF!+#REF!+#REF!+#REF!+#REF!+#REF!+#REF!</f>
        <v>#REF!</v>
      </c>
      <c r="W16" s="118">
        <f t="shared" si="1"/>
        <v>1.75</v>
      </c>
      <c r="AA16" s="118">
        <f t="shared" si="4"/>
        <v>1.6153846153846154</v>
      </c>
    </row>
    <row r="17" spans="1:27" ht="25.05" customHeight="1" x14ac:dyDescent="0.3">
      <c r="A17" s="4">
        <v>10</v>
      </c>
      <c r="B17" s="4">
        <v>12</v>
      </c>
      <c r="C17" s="126" t="s">
        <v>140</v>
      </c>
      <c r="D17" s="120">
        <v>300</v>
      </c>
      <c r="E17" s="120">
        <v>13</v>
      </c>
      <c r="F17" s="120">
        <v>2</v>
      </c>
      <c r="G17" s="83">
        <f t="shared" si="2"/>
        <v>504</v>
      </c>
      <c r="H17" s="83">
        <v>21</v>
      </c>
      <c r="I17" s="4">
        <v>1</v>
      </c>
      <c r="J17" s="119">
        <v>1</v>
      </c>
      <c r="K17" s="119">
        <v>1</v>
      </c>
      <c r="L17" s="4">
        <v>1</v>
      </c>
      <c r="M17" s="119">
        <v>1</v>
      </c>
      <c r="N17" s="119">
        <v>1</v>
      </c>
      <c r="O17" s="119">
        <v>2</v>
      </c>
      <c r="P17" s="119">
        <v>1</v>
      </c>
      <c r="Q17" s="119">
        <v>1</v>
      </c>
      <c r="R17" s="119">
        <v>1</v>
      </c>
      <c r="S17" s="119">
        <v>1</v>
      </c>
      <c r="T17" s="4">
        <v>1</v>
      </c>
      <c r="U17" s="2">
        <f t="shared" si="0"/>
        <v>13</v>
      </c>
      <c r="V17" s="2" t="e">
        <f>#REF!+#REF!+#REF!+#REF!+#REF!+#REF!+#REF!+#REF!+#REF!+#REF!+#REF!+#REF!</f>
        <v>#REF!</v>
      </c>
      <c r="W17" s="118">
        <f t="shared" si="1"/>
        <v>1.75</v>
      </c>
      <c r="AA17" s="118">
        <f t="shared" si="4"/>
        <v>1.6153846153846154</v>
      </c>
    </row>
    <row r="18" spans="1:27" ht="25.05" customHeight="1" x14ac:dyDescent="0.3">
      <c r="A18" s="4">
        <v>11</v>
      </c>
      <c r="B18" s="4">
        <v>13</v>
      </c>
      <c r="C18" s="126" t="s">
        <v>141</v>
      </c>
      <c r="D18" s="120">
        <v>300</v>
      </c>
      <c r="E18" s="120">
        <v>13</v>
      </c>
      <c r="F18" s="120">
        <v>2</v>
      </c>
      <c r="G18" s="83">
        <f t="shared" si="2"/>
        <v>504</v>
      </c>
      <c r="H18" s="83">
        <v>21</v>
      </c>
      <c r="I18" s="4">
        <v>1</v>
      </c>
      <c r="J18" s="119">
        <v>1</v>
      </c>
      <c r="K18" s="119">
        <v>1</v>
      </c>
      <c r="L18" s="4">
        <v>1</v>
      </c>
      <c r="M18" s="119">
        <v>1</v>
      </c>
      <c r="N18" s="119">
        <v>1</v>
      </c>
      <c r="O18" s="119">
        <v>2</v>
      </c>
      <c r="P18" s="119">
        <v>1</v>
      </c>
      <c r="Q18" s="119">
        <v>1</v>
      </c>
      <c r="R18" s="119">
        <v>1</v>
      </c>
      <c r="S18" s="119">
        <v>1</v>
      </c>
      <c r="T18" s="4">
        <v>1</v>
      </c>
      <c r="U18" s="2">
        <f t="shared" si="0"/>
        <v>13</v>
      </c>
      <c r="V18" s="2" t="e">
        <f>#REF!+#REF!+#REF!+#REF!+#REF!+#REF!+#REF!+#REF!+#REF!+#REF!+#REF!+#REF!</f>
        <v>#REF!</v>
      </c>
      <c r="W18" s="118">
        <f t="shared" si="1"/>
        <v>1.75</v>
      </c>
      <c r="AA18" s="118">
        <f t="shared" si="4"/>
        <v>1.6153846153846154</v>
      </c>
    </row>
    <row r="19" spans="1:27" ht="25.05" customHeight="1" x14ac:dyDescent="0.3">
      <c r="A19" s="4">
        <v>13</v>
      </c>
      <c r="B19" s="4">
        <v>14</v>
      </c>
      <c r="C19" s="126" t="s">
        <v>143</v>
      </c>
      <c r="D19" s="120">
        <v>800</v>
      </c>
      <c r="E19" s="120">
        <v>33</v>
      </c>
      <c r="F19" s="120">
        <v>2</v>
      </c>
      <c r="G19" s="83">
        <f t="shared" si="2"/>
        <v>1584</v>
      </c>
      <c r="H19" s="83">
        <f t="shared" ref="H19:H34" si="5">E19*F19</f>
        <v>66</v>
      </c>
      <c r="I19" s="4">
        <v>2</v>
      </c>
      <c r="J19" s="4">
        <v>3</v>
      </c>
      <c r="K19" s="4">
        <v>3</v>
      </c>
      <c r="L19" s="4">
        <v>2</v>
      </c>
      <c r="M19" s="4">
        <v>3</v>
      </c>
      <c r="N19" s="4">
        <v>3</v>
      </c>
      <c r="O19" s="4">
        <v>3</v>
      </c>
      <c r="P19" s="4">
        <v>3</v>
      </c>
      <c r="Q19" s="4">
        <v>3</v>
      </c>
      <c r="R19" s="4">
        <v>3</v>
      </c>
      <c r="S19" s="4">
        <v>3</v>
      </c>
      <c r="T19" s="4">
        <v>2</v>
      </c>
      <c r="U19" s="2">
        <f t="shared" si="0"/>
        <v>33</v>
      </c>
      <c r="V19" s="2" t="e">
        <f>#REF!+#REF!+#REF!+#REF!+#REF!+#REF!+#REF!+#REF!+#REF!+#REF!+#REF!+#REF!</f>
        <v>#REF!</v>
      </c>
      <c r="W19" s="118">
        <f t="shared" si="1"/>
        <v>5.5</v>
      </c>
      <c r="AA19" s="118">
        <f t="shared" si="4"/>
        <v>2</v>
      </c>
    </row>
    <row r="20" spans="1:27" ht="25.05" customHeight="1" x14ac:dyDescent="0.3">
      <c r="A20" s="4">
        <v>14</v>
      </c>
      <c r="B20" s="4">
        <v>15</v>
      </c>
      <c r="C20" s="126" t="s">
        <v>144</v>
      </c>
      <c r="D20" s="120">
        <v>300</v>
      </c>
      <c r="E20" s="120">
        <v>13</v>
      </c>
      <c r="F20" s="120">
        <v>2</v>
      </c>
      <c r="G20" s="83">
        <f t="shared" si="2"/>
        <v>624</v>
      </c>
      <c r="H20" s="83">
        <f t="shared" si="5"/>
        <v>26</v>
      </c>
      <c r="I20" s="4">
        <v>1</v>
      </c>
      <c r="J20" s="119">
        <v>1</v>
      </c>
      <c r="K20" s="119">
        <v>1</v>
      </c>
      <c r="L20" s="4">
        <v>1</v>
      </c>
      <c r="M20" s="119">
        <v>1</v>
      </c>
      <c r="N20" s="119">
        <v>1</v>
      </c>
      <c r="O20" s="119">
        <v>2</v>
      </c>
      <c r="P20" s="119">
        <v>1</v>
      </c>
      <c r="Q20" s="119">
        <v>1</v>
      </c>
      <c r="R20" s="119">
        <v>1</v>
      </c>
      <c r="S20" s="119">
        <v>1</v>
      </c>
      <c r="T20" s="4">
        <v>1</v>
      </c>
      <c r="U20" s="2">
        <f t="shared" si="0"/>
        <v>13</v>
      </c>
      <c r="V20" s="2" t="e">
        <f>#REF!+#REF!+#REF!+#REF!+#REF!+#REF!+#REF!+#REF!+#REF!+#REF!+#REF!+#REF!</f>
        <v>#REF!</v>
      </c>
      <c r="W20" s="118">
        <f t="shared" si="1"/>
        <v>2.1666666666666665</v>
      </c>
      <c r="AA20" s="118">
        <f t="shared" si="4"/>
        <v>2</v>
      </c>
    </row>
    <row r="21" spans="1:27" ht="25.05" customHeight="1" x14ac:dyDescent="0.3">
      <c r="A21" s="4">
        <v>15</v>
      </c>
      <c r="B21" s="4">
        <v>16</v>
      </c>
      <c r="C21" s="126" t="s">
        <v>145</v>
      </c>
      <c r="D21" s="120">
        <v>950</v>
      </c>
      <c r="E21" s="120">
        <v>40</v>
      </c>
      <c r="F21" s="120">
        <v>2</v>
      </c>
      <c r="G21" s="83">
        <f t="shared" si="2"/>
        <v>1920</v>
      </c>
      <c r="H21" s="83">
        <f t="shared" si="5"/>
        <v>80</v>
      </c>
      <c r="I21" s="4">
        <v>2</v>
      </c>
      <c r="J21" s="4">
        <v>4</v>
      </c>
      <c r="K21" s="4">
        <v>4</v>
      </c>
      <c r="L21" s="4">
        <v>2</v>
      </c>
      <c r="M21" s="4">
        <v>4</v>
      </c>
      <c r="N21" s="4">
        <v>2</v>
      </c>
      <c r="O21" s="4">
        <v>4</v>
      </c>
      <c r="P21" s="4">
        <v>4</v>
      </c>
      <c r="Q21" s="4">
        <v>4</v>
      </c>
      <c r="R21" s="4">
        <v>4</v>
      </c>
      <c r="S21" s="4">
        <v>4</v>
      </c>
      <c r="T21" s="4">
        <v>2</v>
      </c>
      <c r="U21" s="2">
        <f t="shared" si="0"/>
        <v>40</v>
      </c>
      <c r="V21" s="2" t="e">
        <f>#REF!+#REF!+#REF!+#REF!+#REF!+#REF!+#REF!+#REF!+#REF!+#REF!+#REF!+#REF!</f>
        <v>#REF!</v>
      </c>
      <c r="W21" s="118">
        <f t="shared" si="1"/>
        <v>6.666666666666667</v>
      </c>
      <c r="AA21" s="118">
        <f t="shared" si="4"/>
        <v>2</v>
      </c>
    </row>
    <row r="22" spans="1:27" ht="25.05" customHeight="1" x14ac:dyDescent="0.3">
      <c r="A22" s="4">
        <v>16</v>
      </c>
      <c r="B22" s="4">
        <v>17</v>
      </c>
      <c r="C22" s="126" t="s">
        <v>146</v>
      </c>
      <c r="D22" s="120">
        <v>500</v>
      </c>
      <c r="E22" s="120">
        <v>21</v>
      </c>
      <c r="F22" s="120">
        <v>2</v>
      </c>
      <c r="G22" s="83">
        <f t="shared" si="2"/>
        <v>1008</v>
      </c>
      <c r="H22" s="83">
        <f t="shared" si="5"/>
        <v>42</v>
      </c>
      <c r="I22" s="4">
        <v>1</v>
      </c>
      <c r="J22" s="119">
        <v>2</v>
      </c>
      <c r="K22" s="119">
        <v>2</v>
      </c>
      <c r="L22" s="4">
        <v>1</v>
      </c>
      <c r="M22" s="119">
        <v>2</v>
      </c>
      <c r="N22" s="119">
        <v>2</v>
      </c>
      <c r="O22" s="119">
        <v>2</v>
      </c>
      <c r="P22" s="119">
        <v>2</v>
      </c>
      <c r="Q22" s="119">
        <v>2</v>
      </c>
      <c r="R22" s="119">
        <v>2</v>
      </c>
      <c r="S22" s="119">
        <v>2</v>
      </c>
      <c r="T22" s="4">
        <v>1</v>
      </c>
      <c r="U22" s="2">
        <f t="shared" si="0"/>
        <v>21</v>
      </c>
      <c r="V22" s="2" t="e">
        <f>#REF!+#REF!+#REF!+#REF!+#REF!+#REF!+#REF!+#REF!+#REF!+#REF!+#REF!+#REF!</f>
        <v>#REF!</v>
      </c>
      <c r="W22" s="118">
        <f t="shared" si="1"/>
        <v>3.5</v>
      </c>
      <c r="AA22" s="118">
        <f t="shared" si="4"/>
        <v>2</v>
      </c>
    </row>
    <row r="23" spans="1:27" ht="25.05" customHeight="1" x14ac:dyDescent="0.3">
      <c r="A23" s="4">
        <v>18</v>
      </c>
      <c r="B23" s="4">
        <v>18</v>
      </c>
      <c r="C23" s="126" t="s">
        <v>148</v>
      </c>
      <c r="D23" s="120">
        <v>100</v>
      </c>
      <c r="E23" s="120">
        <v>4</v>
      </c>
      <c r="F23" s="120">
        <v>2</v>
      </c>
      <c r="G23" s="83">
        <f t="shared" si="2"/>
        <v>192</v>
      </c>
      <c r="H23" s="83">
        <f t="shared" si="5"/>
        <v>8</v>
      </c>
      <c r="I23" s="4">
        <v>1</v>
      </c>
      <c r="J23" s="4">
        <v>1</v>
      </c>
      <c r="K23" s="4">
        <v>1</v>
      </c>
      <c r="L23" s="4">
        <v>1</v>
      </c>
      <c r="M23" s="4"/>
      <c r="N23" s="4"/>
      <c r="O23" s="4"/>
      <c r="P23" s="4"/>
      <c r="Q23" s="4"/>
      <c r="R23" s="4"/>
      <c r="S23" s="4"/>
      <c r="T23" s="4"/>
      <c r="U23" s="2">
        <f t="shared" si="0"/>
        <v>4</v>
      </c>
      <c r="V23" s="2" t="e">
        <f>#REF!+#REF!+#REF!+#REF!+#REF!+#REF!+#REF!+#REF!+#REF!+#REF!+#REF!+#REF!</f>
        <v>#REF!</v>
      </c>
      <c r="W23" s="118">
        <f t="shared" si="1"/>
        <v>0.66666666666666663</v>
      </c>
      <c r="AA23" s="118">
        <f t="shared" si="4"/>
        <v>2</v>
      </c>
    </row>
    <row r="24" spans="1:27" ht="25.05" customHeight="1" x14ac:dyDescent="0.3">
      <c r="A24" s="4">
        <v>19</v>
      </c>
      <c r="B24" s="4">
        <v>19</v>
      </c>
      <c r="C24" s="126" t="s">
        <v>149</v>
      </c>
      <c r="D24" s="120">
        <v>300</v>
      </c>
      <c r="E24" s="120">
        <v>13</v>
      </c>
      <c r="F24" s="120">
        <v>2</v>
      </c>
      <c r="G24" s="83">
        <f t="shared" si="2"/>
        <v>624</v>
      </c>
      <c r="H24" s="83">
        <f t="shared" si="5"/>
        <v>26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2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2">
        <f t="shared" si="0"/>
        <v>13</v>
      </c>
      <c r="V24" s="2" t="e">
        <f>#REF!+#REF!+#REF!+#REF!+#REF!+#REF!+#REF!+#REF!+#REF!+#REF!+#REF!+#REF!</f>
        <v>#REF!</v>
      </c>
      <c r="W24" s="118">
        <f t="shared" si="1"/>
        <v>2.1666666666666665</v>
      </c>
      <c r="AA24" s="118">
        <f t="shared" si="4"/>
        <v>2</v>
      </c>
    </row>
    <row r="25" spans="1:27" ht="25.05" customHeight="1" x14ac:dyDescent="0.3">
      <c r="A25" s="4">
        <v>20</v>
      </c>
      <c r="B25" s="4">
        <v>20</v>
      </c>
      <c r="C25" s="126" t="s">
        <v>150</v>
      </c>
      <c r="D25" s="120">
        <v>300</v>
      </c>
      <c r="E25" s="120">
        <v>13</v>
      </c>
      <c r="F25" s="120">
        <v>2</v>
      </c>
      <c r="G25" s="83">
        <f t="shared" si="2"/>
        <v>624</v>
      </c>
      <c r="H25" s="83">
        <f t="shared" si="5"/>
        <v>26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2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2">
        <f t="shared" si="0"/>
        <v>13</v>
      </c>
      <c r="V25" s="2" t="e">
        <f>#REF!+#REF!+#REF!+#REF!+#REF!+#REF!+#REF!+#REF!+#REF!+#REF!+#REF!+#REF!</f>
        <v>#REF!</v>
      </c>
      <c r="W25" s="118">
        <f t="shared" si="1"/>
        <v>2.1666666666666665</v>
      </c>
      <c r="AA25" s="118">
        <f t="shared" si="4"/>
        <v>2</v>
      </c>
    </row>
    <row r="26" spans="1:27" ht="25.05" customHeight="1" x14ac:dyDescent="0.3">
      <c r="A26" s="4">
        <v>21</v>
      </c>
      <c r="B26" s="4">
        <v>21</v>
      </c>
      <c r="C26" s="126" t="s">
        <v>151</v>
      </c>
      <c r="D26" s="120">
        <v>50</v>
      </c>
      <c r="E26" s="120">
        <v>2</v>
      </c>
      <c r="F26" s="120">
        <v>2</v>
      </c>
      <c r="G26" s="83">
        <f t="shared" si="2"/>
        <v>96</v>
      </c>
      <c r="H26" s="83">
        <f t="shared" si="5"/>
        <v>4</v>
      </c>
      <c r="I26" s="4">
        <v>1</v>
      </c>
      <c r="J26" s="4">
        <v>1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2">
        <f t="shared" si="0"/>
        <v>2</v>
      </c>
      <c r="V26" s="2" t="e">
        <f>#REF!+#REF!+#REF!+#REF!+#REF!+#REF!+#REF!+#REF!+#REF!+#REF!+#REF!+#REF!</f>
        <v>#REF!</v>
      </c>
      <c r="W26" s="118">
        <f t="shared" si="1"/>
        <v>0.33333333333333331</v>
      </c>
      <c r="AA26" s="118">
        <f t="shared" si="4"/>
        <v>2</v>
      </c>
    </row>
    <row r="27" spans="1:27" ht="25.05" customHeight="1" x14ac:dyDescent="0.3">
      <c r="A27" s="4">
        <v>23</v>
      </c>
      <c r="B27" s="4">
        <v>22</v>
      </c>
      <c r="C27" s="126" t="s">
        <v>154</v>
      </c>
      <c r="D27" s="120">
        <v>300</v>
      </c>
      <c r="E27" s="120">
        <v>13</v>
      </c>
      <c r="F27" s="120">
        <v>2</v>
      </c>
      <c r="G27" s="83">
        <f t="shared" si="2"/>
        <v>624</v>
      </c>
      <c r="H27" s="83">
        <f t="shared" si="5"/>
        <v>26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2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2">
        <f t="shared" si="0"/>
        <v>13</v>
      </c>
      <c r="V27" s="2" t="e">
        <f>#REF!+#REF!+#REF!+#REF!+#REF!+#REF!+#REF!+#REF!+#REF!+#REF!+#REF!+#REF!</f>
        <v>#REF!</v>
      </c>
      <c r="W27" s="118">
        <f t="shared" si="1"/>
        <v>2.1666666666666665</v>
      </c>
      <c r="AA27" s="118">
        <f t="shared" si="4"/>
        <v>2</v>
      </c>
    </row>
    <row r="28" spans="1:27" ht="25.05" customHeight="1" x14ac:dyDescent="0.3">
      <c r="A28" s="4">
        <v>24</v>
      </c>
      <c r="B28" s="4">
        <v>23</v>
      </c>
      <c r="C28" s="126" t="s">
        <v>156</v>
      </c>
      <c r="D28" s="120">
        <v>300</v>
      </c>
      <c r="E28" s="120">
        <v>13</v>
      </c>
      <c r="F28" s="120">
        <v>2</v>
      </c>
      <c r="G28" s="83">
        <f t="shared" si="2"/>
        <v>624</v>
      </c>
      <c r="H28" s="83">
        <f t="shared" si="5"/>
        <v>26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2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2">
        <f t="shared" si="0"/>
        <v>13</v>
      </c>
      <c r="V28" s="2" t="e">
        <f>#REF!+#REF!+#REF!+#REF!+#REF!+#REF!+#REF!+#REF!+#REF!+#REF!+#REF!+#REF!</f>
        <v>#REF!</v>
      </c>
      <c r="W28" s="118">
        <f t="shared" si="1"/>
        <v>2.1666666666666665</v>
      </c>
      <c r="AA28" s="118">
        <f t="shared" si="4"/>
        <v>2</v>
      </c>
    </row>
    <row r="29" spans="1:27" ht="25.05" customHeight="1" x14ac:dyDescent="0.3">
      <c r="A29" s="4">
        <v>25</v>
      </c>
      <c r="B29" s="4">
        <v>24</v>
      </c>
      <c r="C29" s="126" t="s">
        <v>158</v>
      </c>
      <c r="D29" s="120">
        <v>300</v>
      </c>
      <c r="E29" s="120">
        <v>13</v>
      </c>
      <c r="F29" s="120">
        <v>2</v>
      </c>
      <c r="G29" s="83">
        <f t="shared" si="2"/>
        <v>624</v>
      </c>
      <c r="H29" s="83">
        <f t="shared" si="5"/>
        <v>26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2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2">
        <f t="shared" si="0"/>
        <v>13</v>
      </c>
      <c r="V29" s="2" t="e">
        <f>#REF!+#REF!+#REF!+#REF!+#REF!+#REF!+#REF!+#REF!+#REF!+#REF!+#REF!+#REF!</f>
        <v>#REF!</v>
      </c>
      <c r="W29" s="118">
        <f t="shared" si="1"/>
        <v>2.1666666666666665</v>
      </c>
      <c r="AA29" s="118">
        <f t="shared" si="4"/>
        <v>2</v>
      </c>
    </row>
    <row r="30" spans="1:27" ht="25.05" customHeight="1" x14ac:dyDescent="0.3">
      <c r="A30" s="4">
        <v>26</v>
      </c>
      <c r="B30" s="4">
        <v>25</v>
      </c>
      <c r="C30" s="126" t="s">
        <v>159</v>
      </c>
      <c r="D30" s="120">
        <v>300</v>
      </c>
      <c r="E30" s="120">
        <v>13</v>
      </c>
      <c r="F30" s="120">
        <v>2</v>
      </c>
      <c r="G30" s="83">
        <f t="shared" si="2"/>
        <v>624</v>
      </c>
      <c r="H30" s="83">
        <f t="shared" si="5"/>
        <v>26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2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2">
        <f t="shared" si="0"/>
        <v>13</v>
      </c>
      <c r="V30" s="2" t="e">
        <f>#REF!+#REF!+#REF!+#REF!+#REF!+#REF!+#REF!+#REF!+#REF!+#REF!+#REF!+#REF!</f>
        <v>#REF!</v>
      </c>
      <c r="W30" s="118">
        <f t="shared" si="1"/>
        <v>2.1666666666666665</v>
      </c>
      <c r="AA30" s="118">
        <f t="shared" si="4"/>
        <v>2</v>
      </c>
    </row>
    <row r="31" spans="1:27" ht="25.05" customHeight="1" x14ac:dyDescent="0.3">
      <c r="A31" s="4">
        <v>27</v>
      </c>
      <c r="B31" s="4">
        <v>26</v>
      </c>
      <c r="C31" s="126" t="s">
        <v>161</v>
      </c>
      <c r="D31" s="120">
        <v>300</v>
      </c>
      <c r="E31" s="120">
        <v>13</v>
      </c>
      <c r="F31" s="120">
        <v>2</v>
      </c>
      <c r="G31" s="83">
        <f t="shared" si="2"/>
        <v>624</v>
      </c>
      <c r="H31" s="83">
        <f t="shared" si="5"/>
        <v>26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2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2">
        <f t="shared" si="0"/>
        <v>13</v>
      </c>
      <c r="V31" s="2" t="e">
        <f>#REF!+#REF!+#REF!+#REF!+#REF!+#REF!+#REF!+#REF!+#REF!+#REF!+#REF!+#REF!</f>
        <v>#REF!</v>
      </c>
      <c r="W31" s="118">
        <f t="shared" si="1"/>
        <v>2.1666666666666665</v>
      </c>
      <c r="AA31" s="118">
        <f t="shared" si="4"/>
        <v>2</v>
      </c>
    </row>
    <row r="32" spans="1:27" ht="25.05" customHeight="1" x14ac:dyDescent="0.3">
      <c r="A32" s="4">
        <v>22</v>
      </c>
      <c r="B32" s="4">
        <v>27</v>
      </c>
      <c r="C32" s="126" t="s">
        <v>152</v>
      </c>
      <c r="D32" s="120">
        <v>50</v>
      </c>
      <c r="E32" s="120">
        <v>0</v>
      </c>
      <c r="F32" s="120">
        <v>0</v>
      </c>
      <c r="G32" s="83">
        <f>H32*24</f>
        <v>0</v>
      </c>
      <c r="H32" s="83">
        <f>E32*F32</f>
        <v>0</v>
      </c>
      <c r="I32" s="4"/>
      <c r="J32" s="119"/>
      <c r="K32" s="119"/>
      <c r="L32" s="4"/>
      <c r="M32" s="119"/>
      <c r="N32" s="119"/>
      <c r="O32" s="119"/>
      <c r="P32" s="119"/>
      <c r="Q32" s="119"/>
      <c r="R32" s="119"/>
      <c r="S32" s="119"/>
      <c r="T32" s="4"/>
      <c r="U32" s="2">
        <f>I32+J32+K32+L32+M32+N32+O32+P32+Q32+R32+S32+T32</f>
        <v>0</v>
      </c>
      <c r="V32" s="2" t="e">
        <f>#REF!+#REF!+#REF!+#REF!+#REF!+#REF!+#REF!+#REF!+#REF!+#REF!+#REF!+#REF!</f>
        <v>#REF!</v>
      </c>
      <c r="W32" s="118">
        <f>H32/12</f>
        <v>0</v>
      </c>
      <c r="AA32" s="118" t="e">
        <f>H32/U32</f>
        <v>#DIV/0!</v>
      </c>
    </row>
    <row r="33" spans="1:25" ht="25.05" customHeight="1" x14ac:dyDescent="0.3">
      <c r="A33" s="4">
        <v>28</v>
      </c>
      <c r="B33" s="4">
        <v>28</v>
      </c>
      <c r="C33" s="126" t="s">
        <v>162</v>
      </c>
      <c r="D33" s="117">
        <v>25</v>
      </c>
      <c r="E33" s="117">
        <v>0</v>
      </c>
      <c r="F33" s="117">
        <v>0</v>
      </c>
      <c r="G33" s="83">
        <f t="shared" si="2"/>
        <v>0</v>
      </c>
      <c r="H33" s="83">
        <f t="shared" si="5"/>
        <v>0</v>
      </c>
      <c r="I33" s="4"/>
      <c r="J33" s="119"/>
      <c r="K33" s="119"/>
      <c r="L33" s="4"/>
      <c r="M33" s="119"/>
      <c r="N33" s="119"/>
      <c r="O33" s="119"/>
      <c r="P33" s="119"/>
      <c r="Q33" s="119"/>
      <c r="R33" s="119"/>
      <c r="S33" s="119"/>
      <c r="T33" s="4"/>
      <c r="U33" s="2">
        <f t="shared" si="0"/>
        <v>0</v>
      </c>
      <c r="V33" s="2" t="e">
        <f>#REF!+#REF!+#REF!+#REF!+#REF!+#REF!+#REF!+#REF!+#REF!+#REF!+#REF!+#REF!</f>
        <v>#REF!</v>
      </c>
      <c r="W33" s="118">
        <f t="shared" si="1"/>
        <v>0</v>
      </c>
    </row>
    <row r="34" spans="1:25" ht="25.05" customHeight="1" x14ac:dyDescent="0.3">
      <c r="A34" s="4">
        <v>29</v>
      </c>
      <c r="B34" s="4">
        <v>29</v>
      </c>
      <c r="C34" s="126" t="s">
        <v>163</v>
      </c>
      <c r="D34" s="117">
        <v>25</v>
      </c>
      <c r="E34" s="117">
        <v>0</v>
      </c>
      <c r="F34" s="117">
        <v>0</v>
      </c>
      <c r="G34" s="83">
        <f t="shared" si="2"/>
        <v>0</v>
      </c>
      <c r="H34" s="83">
        <f t="shared" si="5"/>
        <v>0</v>
      </c>
      <c r="I34" s="4"/>
      <c r="J34" s="119"/>
      <c r="K34" s="119"/>
      <c r="L34" s="4"/>
      <c r="M34" s="119"/>
      <c r="N34" s="119"/>
      <c r="O34" s="119"/>
      <c r="P34" s="119"/>
      <c r="Q34" s="119"/>
      <c r="R34" s="119"/>
      <c r="S34" s="119"/>
      <c r="T34" s="4"/>
      <c r="U34" s="2">
        <f t="shared" si="0"/>
        <v>0</v>
      </c>
      <c r="V34" s="2" t="e">
        <f>#REF!+#REF!+#REF!+#REF!+#REF!+#REF!+#REF!+#REF!+#REF!+#REF!+#REF!+#REF!</f>
        <v>#REF!</v>
      </c>
      <c r="W34" s="118">
        <f t="shared" si="1"/>
        <v>0</v>
      </c>
    </row>
    <row r="35" spans="1:25" ht="25.05" customHeight="1" x14ac:dyDescent="0.3">
      <c r="A35" s="153" t="s">
        <v>60</v>
      </c>
      <c r="B35" s="153"/>
      <c r="C35" s="153"/>
      <c r="D35" s="84">
        <f>SUM(D6:D34)</f>
        <v>9200</v>
      </c>
      <c r="E35" s="84"/>
      <c r="F35" s="84"/>
      <c r="G35" s="84">
        <f t="shared" ref="G35:T35" si="6">SUM(G6:G34)</f>
        <v>16752</v>
      </c>
      <c r="H35" s="84">
        <f t="shared" si="6"/>
        <v>698</v>
      </c>
      <c r="I35" s="81">
        <f t="shared" si="6"/>
        <v>30</v>
      </c>
      <c r="J35" s="81">
        <f t="shared" si="6"/>
        <v>36</v>
      </c>
      <c r="K35" s="81">
        <f t="shared" si="6"/>
        <v>35</v>
      </c>
      <c r="L35" s="81">
        <f t="shared" si="6"/>
        <v>27</v>
      </c>
      <c r="M35" s="81">
        <f t="shared" si="6"/>
        <v>31</v>
      </c>
      <c r="N35" s="81">
        <f t="shared" si="6"/>
        <v>29</v>
      </c>
      <c r="O35" s="81">
        <f t="shared" si="6"/>
        <v>47</v>
      </c>
      <c r="P35" s="81">
        <f t="shared" si="6"/>
        <v>31</v>
      </c>
      <c r="Q35" s="81">
        <f t="shared" si="6"/>
        <v>31</v>
      </c>
      <c r="R35" s="81">
        <f t="shared" si="6"/>
        <v>32</v>
      </c>
      <c r="S35" s="81">
        <f t="shared" si="6"/>
        <v>31</v>
      </c>
      <c r="T35" s="81">
        <f t="shared" si="6"/>
        <v>25</v>
      </c>
      <c r="U35" s="2">
        <f t="shared" si="0"/>
        <v>385</v>
      </c>
      <c r="V35" s="121" t="e">
        <f>#REF!+#REF!+#REF!+#REF!+#REF!+#REF!+#REF!+#REF!+#REF!+#REF!+#REF!+#REF!</f>
        <v>#REF!</v>
      </c>
    </row>
    <row r="36" spans="1:25" x14ac:dyDescent="0.3">
      <c r="J36" s="123"/>
      <c r="K36" s="123"/>
      <c r="M36" s="123"/>
      <c r="N36" s="123"/>
      <c r="O36" s="123"/>
      <c r="P36" s="123"/>
      <c r="Q36" s="123"/>
      <c r="R36" s="123"/>
      <c r="S36" s="123"/>
    </row>
    <row r="37" spans="1:25" x14ac:dyDescent="0.3">
      <c r="J37" s="123"/>
      <c r="K37" s="123"/>
      <c r="M37" s="123"/>
      <c r="N37" s="123"/>
      <c r="O37" s="123"/>
      <c r="P37" s="165"/>
      <c r="Q37" s="165"/>
      <c r="R37" s="165"/>
      <c r="S37" s="165"/>
      <c r="T37" s="165"/>
    </row>
    <row r="38" spans="1:25" x14ac:dyDescent="0.3">
      <c r="J38" s="123"/>
      <c r="K38" s="123"/>
      <c r="M38" s="123"/>
      <c r="N38" s="123"/>
      <c r="P38" s="128" t="s">
        <v>227</v>
      </c>
      <c r="Q38" s="124"/>
      <c r="R38" s="124"/>
      <c r="S38" s="124"/>
      <c r="T38" s="124"/>
      <c r="U38" s="124"/>
      <c r="V38" s="124"/>
      <c r="W38" s="124"/>
      <c r="X38" s="124"/>
      <c r="Y38" s="124"/>
    </row>
    <row r="39" spans="1:25" x14ac:dyDescent="0.3">
      <c r="J39" s="123"/>
      <c r="K39" s="123"/>
      <c r="M39" s="123"/>
      <c r="N39" s="123"/>
      <c r="P39" s="128" t="s">
        <v>165</v>
      </c>
      <c r="Q39" s="124"/>
      <c r="R39" s="124"/>
      <c r="S39" s="124"/>
      <c r="T39" s="124"/>
      <c r="U39" s="124"/>
      <c r="V39" s="124"/>
      <c r="W39" s="124"/>
      <c r="X39" s="124"/>
      <c r="Y39" s="124"/>
    </row>
    <row r="40" spans="1:25" x14ac:dyDescent="0.3">
      <c r="J40" s="123"/>
      <c r="K40" s="123"/>
      <c r="M40" s="123"/>
      <c r="N40" s="123"/>
      <c r="P40" s="128"/>
      <c r="Q40" s="124"/>
      <c r="R40" s="124"/>
      <c r="S40" s="124"/>
      <c r="T40" s="124"/>
      <c r="U40" s="124"/>
      <c r="V40" s="124"/>
      <c r="W40" s="124"/>
      <c r="X40" s="124"/>
      <c r="Y40" s="124"/>
    </row>
    <row r="41" spans="1:25" x14ac:dyDescent="0.3">
      <c r="J41" s="123"/>
      <c r="K41" s="123"/>
      <c r="M41" s="123"/>
      <c r="N41" s="123"/>
      <c r="P41" s="128"/>
      <c r="Q41" s="124"/>
      <c r="R41" s="124"/>
      <c r="S41" s="124"/>
      <c r="T41" s="124"/>
      <c r="U41" s="124"/>
      <c r="V41" s="124"/>
      <c r="W41" s="124"/>
      <c r="X41" s="124"/>
      <c r="Y41" s="124"/>
    </row>
    <row r="42" spans="1:25" x14ac:dyDescent="0.3">
      <c r="J42" s="123"/>
      <c r="K42" s="123"/>
      <c r="M42" s="123"/>
      <c r="N42" s="123"/>
      <c r="P42" s="129"/>
      <c r="Q42" s="125"/>
      <c r="R42" s="124"/>
      <c r="S42" s="124"/>
      <c r="T42" s="124"/>
      <c r="U42" s="124"/>
      <c r="V42" s="124"/>
      <c r="W42" s="124"/>
      <c r="X42" s="124"/>
      <c r="Y42" s="124"/>
    </row>
    <row r="43" spans="1:25" x14ac:dyDescent="0.3">
      <c r="J43" s="123"/>
      <c r="K43" s="123"/>
      <c r="M43" s="123"/>
      <c r="N43" s="123"/>
      <c r="P43" s="129"/>
      <c r="Q43" s="125"/>
      <c r="R43" s="124"/>
      <c r="S43" s="124"/>
      <c r="T43" s="124"/>
      <c r="U43" s="124"/>
      <c r="V43" s="124"/>
      <c r="W43" s="124"/>
      <c r="X43" s="124"/>
      <c r="Y43" s="124"/>
    </row>
    <row r="44" spans="1:25" x14ac:dyDescent="0.3">
      <c r="J44" s="123"/>
      <c r="K44" s="123"/>
      <c r="M44" s="123"/>
      <c r="N44" s="123"/>
      <c r="P44" s="129"/>
      <c r="Q44" s="125"/>
      <c r="R44" s="125"/>
      <c r="S44" s="124"/>
      <c r="T44" s="124"/>
      <c r="U44" s="124"/>
      <c r="V44" s="124"/>
      <c r="W44" s="124"/>
      <c r="X44" s="124"/>
      <c r="Y44" s="124"/>
    </row>
    <row r="45" spans="1:25" x14ac:dyDescent="0.3">
      <c r="J45" s="123"/>
      <c r="K45" s="123"/>
      <c r="M45" s="123"/>
      <c r="N45" s="123"/>
      <c r="P45" s="130" t="s">
        <v>166</v>
      </c>
      <c r="Q45" s="124"/>
      <c r="R45" s="124"/>
      <c r="S45" s="124"/>
      <c r="T45" s="124"/>
      <c r="U45" s="124"/>
      <c r="V45" s="124"/>
      <c r="W45" s="124"/>
      <c r="X45" s="124"/>
      <c r="Y45" s="124"/>
    </row>
    <row r="46" spans="1:25" x14ac:dyDescent="0.3">
      <c r="J46" s="123"/>
      <c r="K46" s="123"/>
      <c r="M46" s="123"/>
      <c r="N46" s="123"/>
      <c r="P46" s="128" t="s">
        <v>167</v>
      </c>
      <c r="Q46" s="124"/>
      <c r="R46" s="124"/>
      <c r="S46" s="124"/>
      <c r="T46" s="124"/>
      <c r="U46" s="124"/>
      <c r="V46" s="124"/>
      <c r="W46" s="124"/>
      <c r="X46" s="124"/>
      <c r="Y46" s="124"/>
    </row>
    <row r="47" spans="1:25" x14ac:dyDescent="0.3">
      <c r="J47" s="123"/>
      <c r="K47" s="123"/>
      <c r="M47" s="123"/>
      <c r="N47" s="123"/>
      <c r="P47" s="128" t="s">
        <v>213</v>
      </c>
      <c r="Q47" s="124"/>
      <c r="R47" s="124"/>
      <c r="S47" s="124"/>
      <c r="T47" s="124"/>
      <c r="U47" s="124"/>
      <c r="V47" s="124"/>
      <c r="W47" s="124"/>
      <c r="X47" s="124"/>
      <c r="Y47" s="124"/>
    </row>
    <row r="48" spans="1:25" x14ac:dyDescent="0.3">
      <c r="J48" s="123"/>
      <c r="K48" s="123"/>
      <c r="M48" s="123"/>
      <c r="N48" s="123"/>
      <c r="O48" s="123"/>
      <c r="P48" s="123"/>
      <c r="Q48" s="123"/>
      <c r="R48" s="123"/>
      <c r="S48" s="123"/>
    </row>
  </sheetData>
  <mergeCells count="12">
    <mergeCell ref="A35:C35"/>
    <mergeCell ref="P37:T37"/>
    <mergeCell ref="A2:T2"/>
    <mergeCell ref="A4:A5"/>
    <mergeCell ref="B4:B5"/>
    <mergeCell ref="C4:C5"/>
    <mergeCell ref="D4:D5"/>
    <mergeCell ref="E4:E5"/>
    <mergeCell ref="F4:F5"/>
    <mergeCell ref="G4:G5"/>
    <mergeCell ref="H4:H5"/>
    <mergeCell ref="I4:T4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61368-597D-4322-9408-C2EE28D81CD3}">
  <dimension ref="A2:AA48"/>
  <sheetViews>
    <sheetView view="pageBreakPreview" topLeftCell="B1" zoomScale="86" zoomScaleNormal="100" zoomScaleSheetLayoutView="86" workbookViewId="0">
      <pane xSplit="7" ySplit="5" topLeftCell="I6" activePane="bottomRight" state="frozen"/>
      <selection activeCell="B1" sqref="B1"/>
      <selection pane="topRight" activeCell="H1" sqref="H1"/>
      <selection pane="bottomLeft" activeCell="B7" sqref="B7"/>
      <selection pane="bottomRight" activeCell="E8" sqref="E8"/>
    </sheetView>
  </sheetViews>
  <sheetFormatPr defaultColWidth="11" defaultRowHeight="15.6" x14ac:dyDescent="0.3"/>
  <cols>
    <col min="1" max="1" width="3.69921875" style="2" hidden="1" customWidth="1"/>
    <col min="2" max="2" width="7.8984375" style="2" customWidth="1"/>
    <col min="3" max="3" width="16.3984375" style="127" customWidth="1"/>
    <col min="4" max="4" width="12.69921875" style="122" hidden="1" customWidth="1"/>
    <col min="5" max="5" width="9.19921875" style="122" customWidth="1"/>
    <col min="6" max="6" width="13.296875" style="122" customWidth="1"/>
    <col min="7" max="7" width="14.8984375" style="2" hidden="1" customWidth="1"/>
    <col min="8" max="8" width="12.796875" style="2" customWidth="1"/>
    <col min="9" max="20" width="7.69921875" style="2" customWidth="1"/>
    <col min="21" max="22" width="7.5" style="2" customWidth="1"/>
    <col min="23" max="16384" width="11" style="2"/>
  </cols>
  <sheetData>
    <row r="2" spans="1:27" ht="18" x14ac:dyDescent="0.3">
      <c r="A2" s="152" t="s">
        <v>281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4" spans="1:27" s="1" customFormat="1" ht="25.05" customHeight="1" x14ac:dyDescent="0.3">
      <c r="A4" s="157" t="s">
        <v>3</v>
      </c>
      <c r="B4" s="157" t="s">
        <v>3</v>
      </c>
      <c r="C4" s="157" t="s">
        <v>4</v>
      </c>
      <c r="D4" s="162" t="s">
        <v>209</v>
      </c>
      <c r="E4" s="162" t="s">
        <v>229</v>
      </c>
      <c r="F4" s="162" t="s">
        <v>230</v>
      </c>
      <c r="G4" s="162" t="s">
        <v>228</v>
      </c>
      <c r="H4" s="162" t="s">
        <v>210</v>
      </c>
      <c r="I4" s="154" t="s">
        <v>211</v>
      </c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</row>
    <row r="5" spans="1:27" s="1" customFormat="1" ht="25.05" customHeight="1" x14ac:dyDescent="0.3">
      <c r="A5" s="158"/>
      <c r="B5" s="159"/>
      <c r="C5" s="158"/>
      <c r="D5" s="163"/>
      <c r="E5" s="163"/>
      <c r="F5" s="163"/>
      <c r="G5" s="163"/>
      <c r="H5" s="163"/>
      <c r="I5" s="79">
        <v>1</v>
      </c>
      <c r="J5" s="79">
        <v>2</v>
      </c>
      <c r="K5" s="79">
        <v>3</v>
      </c>
      <c r="L5" s="79">
        <v>4</v>
      </c>
      <c r="M5" s="79">
        <v>5</v>
      </c>
      <c r="N5" s="79">
        <v>6</v>
      </c>
      <c r="O5" s="79">
        <v>7</v>
      </c>
      <c r="P5" s="79">
        <v>8</v>
      </c>
      <c r="Q5" s="79">
        <v>9</v>
      </c>
      <c r="R5" s="79">
        <v>10</v>
      </c>
      <c r="S5" s="79">
        <v>11</v>
      </c>
      <c r="T5" s="79">
        <v>12</v>
      </c>
    </row>
    <row r="6" spans="1:27" ht="25.05" customHeight="1" x14ac:dyDescent="0.3">
      <c r="A6" s="4">
        <v>1</v>
      </c>
      <c r="B6" s="4">
        <v>1</v>
      </c>
      <c r="C6" s="126" t="s">
        <v>128</v>
      </c>
      <c r="D6" s="117">
        <v>600</v>
      </c>
      <c r="E6" s="117">
        <v>45</v>
      </c>
      <c r="F6" s="117">
        <v>3</v>
      </c>
      <c r="G6" s="83">
        <f>H6*24</f>
        <v>3240</v>
      </c>
      <c r="H6" s="83">
        <f>E6*F6</f>
        <v>135</v>
      </c>
      <c r="I6" s="4">
        <v>4</v>
      </c>
      <c r="J6" s="4">
        <v>4</v>
      </c>
      <c r="K6" s="4">
        <v>4</v>
      </c>
      <c r="L6" s="4">
        <v>1</v>
      </c>
      <c r="M6" s="4">
        <v>5</v>
      </c>
      <c r="N6" s="4">
        <v>4</v>
      </c>
      <c r="O6" s="4">
        <v>5</v>
      </c>
      <c r="P6" s="4">
        <v>4</v>
      </c>
      <c r="Q6" s="4">
        <v>4</v>
      </c>
      <c r="R6" s="4">
        <v>5</v>
      </c>
      <c r="S6" s="4">
        <v>4</v>
      </c>
      <c r="T6" s="4">
        <v>1</v>
      </c>
      <c r="U6" s="2">
        <f t="shared" ref="U6:U35" si="0">I6+J6+K6+L6+M6+N6+O6+P6+Q6+R6+S6+T6</f>
        <v>45</v>
      </c>
      <c r="V6" s="2" t="e">
        <f>#REF!+#REF!+#REF!+#REF!+#REF!+#REF!+#REF!+#REF!+#REF!+#REF!+#REF!+#REF!</f>
        <v>#REF!</v>
      </c>
      <c r="W6" s="118">
        <f t="shared" ref="W6:W34" si="1">H6/12</f>
        <v>11.25</v>
      </c>
      <c r="AA6" s="118">
        <f>H6/U6</f>
        <v>3</v>
      </c>
    </row>
    <row r="7" spans="1:27" ht="25.05" customHeight="1" x14ac:dyDescent="0.3">
      <c r="A7" s="4">
        <v>2</v>
      </c>
      <c r="B7" s="4">
        <v>2</v>
      </c>
      <c r="C7" s="126" t="s">
        <v>132</v>
      </c>
      <c r="D7" s="117">
        <v>500</v>
      </c>
      <c r="E7" s="117">
        <v>31</v>
      </c>
      <c r="F7" s="117">
        <v>2</v>
      </c>
      <c r="G7" s="83">
        <f t="shared" ref="G7:G34" si="2">H7*24</f>
        <v>1488</v>
      </c>
      <c r="H7" s="83">
        <f t="shared" ref="H7:H14" si="3">E7*F7</f>
        <v>62</v>
      </c>
      <c r="I7" s="4">
        <v>2</v>
      </c>
      <c r="J7" s="119">
        <v>2</v>
      </c>
      <c r="K7" s="119">
        <v>3</v>
      </c>
      <c r="L7" s="4">
        <v>1</v>
      </c>
      <c r="M7" s="119">
        <v>3</v>
      </c>
      <c r="N7" s="119">
        <v>3</v>
      </c>
      <c r="O7" s="119">
        <v>3</v>
      </c>
      <c r="P7" s="119">
        <v>3</v>
      </c>
      <c r="Q7" s="119">
        <v>3</v>
      </c>
      <c r="R7" s="119">
        <v>3</v>
      </c>
      <c r="S7" s="119">
        <v>3</v>
      </c>
      <c r="T7" s="4">
        <v>2</v>
      </c>
      <c r="U7" s="2">
        <f t="shared" si="0"/>
        <v>31</v>
      </c>
      <c r="V7" s="2" t="e">
        <f>#REF!+#REF!+#REF!+#REF!+#REF!+#REF!+#REF!+#REF!+#REF!+#REF!+#REF!+#REF!</f>
        <v>#REF!</v>
      </c>
      <c r="W7" s="118">
        <f t="shared" si="1"/>
        <v>5.166666666666667</v>
      </c>
      <c r="AA7" s="118">
        <f t="shared" ref="AA7:AA31" si="4">H7/U7</f>
        <v>2</v>
      </c>
    </row>
    <row r="8" spans="1:27" ht="25.05" customHeight="1" x14ac:dyDescent="0.3">
      <c r="A8" s="4">
        <v>12</v>
      </c>
      <c r="B8" s="4">
        <v>3</v>
      </c>
      <c r="C8" s="126" t="s">
        <v>142</v>
      </c>
      <c r="D8" s="120">
        <v>300</v>
      </c>
      <c r="E8" s="120">
        <v>22</v>
      </c>
      <c r="F8" s="120">
        <v>2</v>
      </c>
      <c r="G8" s="83">
        <f>H8*24</f>
        <v>1056</v>
      </c>
      <c r="H8" s="83">
        <f>E8*F8</f>
        <v>44</v>
      </c>
      <c r="I8" s="4">
        <v>2</v>
      </c>
      <c r="J8" s="119">
        <v>2</v>
      </c>
      <c r="K8" s="119">
        <v>2</v>
      </c>
      <c r="L8" s="4">
        <v>1</v>
      </c>
      <c r="M8" s="119">
        <v>2</v>
      </c>
      <c r="N8" s="119">
        <v>2</v>
      </c>
      <c r="O8" s="119">
        <v>2</v>
      </c>
      <c r="P8" s="119">
        <v>2</v>
      </c>
      <c r="Q8" s="119">
        <v>2</v>
      </c>
      <c r="R8" s="119">
        <v>2</v>
      </c>
      <c r="S8" s="119">
        <v>2</v>
      </c>
      <c r="T8" s="4">
        <v>1</v>
      </c>
      <c r="U8" s="2">
        <f>I8+J8+K8+L8+M8+N8+O8+P8+Q8+R8+S8+T8</f>
        <v>22</v>
      </c>
      <c r="V8" s="2" t="e">
        <f>#REF!+#REF!+#REF!+#REF!+#REF!+#REF!+#REF!+#REF!+#REF!+#REF!+#REF!+#REF!</f>
        <v>#REF!</v>
      </c>
      <c r="W8" s="118">
        <f>H8/12</f>
        <v>3.6666666666666665</v>
      </c>
      <c r="AA8" s="118">
        <f>H8/U8</f>
        <v>2</v>
      </c>
    </row>
    <row r="9" spans="1:27" ht="25.05" customHeight="1" x14ac:dyDescent="0.3">
      <c r="A9" s="4">
        <v>3</v>
      </c>
      <c r="B9" s="4">
        <v>4</v>
      </c>
      <c r="C9" s="126" t="s">
        <v>133</v>
      </c>
      <c r="D9" s="117">
        <v>600</v>
      </c>
      <c r="E9" s="117">
        <v>40</v>
      </c>
      <c r="F9" s="117">
        <v>2</v>
      </c>
      <c r="G9" s="83">
        <f t="shared" si="2"/>
        <v>1920</v>
      </c>
      <c r="H9" s="83">
        <f t="shared" si="3"/>
        <v>80</v>
      </c>
      <c r="I9" s="4">
        <v>2</v>
      </c>
      <c r="J9" s="4">
        <v>4</v>
      </c>
      <c r="K9" s="4">
        <v>4</v>
      </c>
      <c r="L9" s="4">
        <v>1</v>
      </c>
      <c r="M9" s="4">
        <v>3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4</v>
      </c>
      <c r="T9" s="4">
        <v>2</v>
      </c>
      <c r="U9" s="2">
        <f t="shared" si="0"/>
        <v>40</v>
      </c>
      <c r="V9" s="2" t="e">
        <f>#REF!+#REF!+#REF!+#REF!+#REF!+#REF!+#REF!+#REF!+#REF!+#REF!+#REF!+#REF!</f>
        <v>#REF!</v>
      </c>
      <c r="W9" s="118">
        <f t="shared" si="1"/>
        <v>6.666666666666667</v>
      </c>
      <c r="AA9" s="118">
        <f t="shared" si="4"/>
        <v>2</v>
      </c>
    </row>
    <row r="10" spans="1:27" ht="25.05" customHeight="1" x14ac:dyDescent="0.3">
      <c r="A10" s="4">
        <v>4</v>
      </c>
      <c r="B10" s="4">
        <v>5</v>
      </c>
      <c r="C10" s="126" t="s">
        <v>134</v>
      </c>
      <c r="D10" s="117">
        <v>300</v>
      </c>
      <c r="E10" s="120">
        <v>23</v>
      </c>
      <c r="F10" s="120">
        <v>2</v>
      </c>
      <c r="G10" s="83">
        <f t="shared" si="2"/>
        <v>1104</v>
      </c>
      <c r="H10" s="83">
        <f t="shared" si="3"/>
        <v>46</v>
      </c>
      <c r="I10" s="4">
        <v>2</v>
      </c>
      <c r="J10" s="119">
        <v>2</v>
      </c>
      <c r="K10" s="119">
        <v>2</v>
      </c>
      <c r="L10" s="4">
        <v>1</v>
      </c>
      <c r="M10" s="119">
        <v>2</v>
      </c>
      <c r="N10" s="119">
        <v>2</v>
      </c>
      <c r="O10" s="119">
        <v>2</v>
      </c>
      <c r="P10" s="119">
        <v>2</v>
      </c>
      <c r="Q10" s="119">
        <v>2</v>
      </c>
      <c r="R10" s="119">
        <v>2</v>
      </c>
      <c r="S10" s="119">
        <v>2</v>
      </c>
      <c r="T10" s="4">
        <v>2</v>
      </c>
      <c r="U10" s="2">
        <f t="shared" si="0"/>
        <v>23</v>
      </c>
      <c r="V10" s="2" t="e">
        <f>#REF!+#REF!+#REF!+#REF!+#REF!+#REF!+#REF!+#REF!+#REF!+#REF!+#REF!+#REF!</f>
        <v>#REF!</v>
      </c>
      <c r="W10" s="118">
        <f t="shared" si="1"/>
        <v>3.8333333333333335</v>
      </c>
      <c r="AA10" s="118">
        <f t="shared" si="4"/>
        <v>2</v>
      </c>
    </row>
    <row r="11" spans="1:27" ht="25.05" customHeight="1" x14ac:dyDescent="0.3">
      <c r="A11" s="4">
        <v>5</v>
      </c>
      <c r="B11" s="4">
        <v>6</v>
      </c>
      <c r="C11" s="126" t="s">
        <v>135</v>
      </c>
      <c r="D11" s="117">
        <v>100</v>
      </c>
      <c r="E11" s="120">
        <v>12</v>
      </c>
      <c r="F11" s="120">
        <v>1</v>
      </c>
      <c r="G11" s="83">
        <f t="shared" si="2"/>
        <v>288</v>
      </c>
      <c r="H11" s="83">
        <f t="shared" si="3"/>
        <v>12</v>
      </c>
      <c r="I11" s="4">
        <v>1</v>
      </c>
      <c r="J11" s="119">
        <v>1</v>
      </c>
      <c r="K11" s="119">
        <v>1</v>
      </c>
      <c r="L11" s="4">
        <v>1</v>
      </c>
      <c r="M11" s="119">
        <v>1</v>
      </c>
      <c r="N11" s="119">
        <v>1</v>
      </c>
      <c r="O11" s="119">
        <v>1</v>
      </c>
      <c r="P11" s="119">
        <v>1</v>
      </c>
      <c r="Q11" s="119">
        <v>1</v>
      </c>
      <c r="R11" s="119">
        <v>1</v>
      </c>
      <c r="S11" s="119">
        <v>1</v>
      </c>
      <c r="T11" s="119">
        <v>1</v>
      </c>
      <c r="U11" s="2">
        <f t="shared" si="0"/>
        <v>12</v>
      </c>
      <c r="V11" s="2" t="e">
        <f>#REF!+#REF!+#REF!+#REF!+#REF!+#REF!+#REF!+#REF!+#REF!+#REF!+#REF!+#REF!</f>
        <v>#REF!</v>
      </c>
      <c r="W11" s="118">
        <f t="shared" si="1"/>
        <v>1</v>
      </c>
      <c r="AA11" s="118">
        <f t="shared" si="4"/>
        <v>1</v>
      </c>
    </row>
    <row r="12" spans="1:27" ht="25.05" customHeight="1" x14ac:dyDescent="0.3">
      <c r="A12" s="4">
        <v>17</v>
      </c>
      <c r="B12" s="4">
        <v>7</v>
      </c>
      <c r="C12" s="126" t="s">
        <v>147</v>
      </c>
      <c r="D12" s="120">
        <v>300</v>
      </c>
      <c r="E12" s="120">
        <v>12</v>
      </c>
      <c r="F12" s="120">
        <v>2</v>
      </c>
      <c r="G12" s="83">
        <f>H12*24</f>
        <v>576</v>
      </c>
      <c r="H12" s="83">
        <f>E12*F12</f>
        <v>24</v>
      </c>
      <c r="I12" s="4">
        <v>1</v>
      </c>
      <c r="J12" s="119">
        <v>1</v>
      </c>
      <c r="K12" s="119">
        <v>1</v>
      </c>
      <c r="L12" s="4">
        <v>1</v>
      </c>
      <c r="M12" s="119">
        <v>1</v>
      </c>
      <c r="N12" s="119">
        <v>1</v>
      </c>
      <c r="O12" s="119">
        <v>2</v>
      </c>
      <c r="P12" s="119">
        <v>1</v>
      </c>
      <c r="Q12" s="119">
        <v>1</v>
      </c>
      <c r="R12" s="119">
        <v>1</v>
      </c>
      <c r="S12" s="119">
        <v>1</v>
      </c>
      <c r="T12" s="119"/>
      <c r="U12" s="2">
        <f>I12+J12+K12+L12+M12+N12+O12+P12+Q12+R12+S12+T12</f>
        <v>12</v>
      </c>
      <c r="V12" s="2" t="e">
        <f>#REF!+#REF!+#REF!+#REF!+#REF!+#REF!+#REF!+#REF!+#REF!+#REF!+#REF!+#REF!</f>
        <v>#REF!</v>
      </c>
      <c r="W12" s="118">
        <f>H12/12</f>
        <v>2</v>
      </c>
      <c r="AA12" s="118">
        <f>H12/U12</f>
        <v>2</v>
      </c>
    </row>
    <row r="13" spans="1:27" ht="25.05" customHeight="1" x14ac:dyDescent="0.3">
      <c r="A13" s="4">
        <v>6</v>
      </c>
      <c r="B13" s="4">
        <v>8</v>
      </c>
      <c r="C13" s="126" t="s">
        <v>136</v>
      </c>
      <c r="D13" s="117">
        <v>100</v>
      </c>
      <c r="E13" s="120">
        <v>12</v>
      </c>
      <c r="F13" s="120">
        <v>1</v>
      </c>
      <c r="G13" s="83">
        <f t="shared" si="2"/>
        <v>288</v>
      </c>
      <c r="H13" s="83">
        <f t="shared" si="3"/>
        <v>12</v>
      </c>
      <c r="I13" s="4">
        <v>1</v>
      </c>
      <c r="J13" s="119">
        <v>1</v>
      </c>
      <c r="K13" s="119">
        <v>1</v>
      </c>
      <c r="L13" s="4">
        <v>1</v>
      </c>
      <c r="M13" s="119">
        <v>1</v>
      </c>
      <c r="N13" s="119">
        <v>1</v>
      </c>
      <c r="O13" s="119">
        <v>2</v>
      </c>
      <c r="P13" s="119">
        <v>1</v>
      </c>
      <c r="Q13" s="119">
        <v>1</v>
      </c>
      <c r="R13" s="119">
        <v>1</v>
      </c>
      <c r="S13" s="119">
        <v>1</v>
      </c>
      <c r="T13" s="119">
        <v>0</v>
      </c>
      <c r="U13" s="2">
        <f t="shared" si="0"/>
        <v>12</v>
      </c>
      <c r="V13" s="2" t="e">
        <f>#REF!+#REF!+#REF!+#REF!+#REF!+#REF!+#REF!+#REF!+#REF!+#REF!+#REF!+#REF!</f>
        <v>#REF!</v>
      </c>
      <c r="W13" s="118">
        <f t="shared" si="1"/>
        <v>1</v>
      </c>
      <c r="AA13" s="118">
        <f t="shared" si="4"/>
        <v>1</v>
      </c>
    </row>
    <row r="14" spans="1:27" ht="25.05" customHeight="1" x14ac:dyDescent="0.3">
      <c r="A14" s="4">
        <v>7</v>
      </c>
      <c r="B14" s="4">
        <v>9</v>
      </c>
      <c r="C14" s="126" t="s">
        <v>137</v>
      </c>
      <c r="D14" s="117">
        <v>100</v>
      </c>
      <c r="E14" s="120">
        <v>12</v>
      </c>
      <c r="F14" s="120">
        <v>1</v>
      </c>
      <c r="G14" s="83">
        <f t="shared" si="2"/>
        <v>288</v>
      </c>
      <c r="H14" s="83">
        <f t="shared" si="3"/>
        <v>12</v>
      </c>
      <c r="I14" s="4">
        <v>1</v>
      </c>
      <c r="J14" s="119">
        <v>1</v>
      </c>
      <c r="K14" s="119">
        <v>1</v>
      </c>
      <c r="L14" s="4">
        <v>1</v>
      </c>
      <c r="M14" s="119">
        <v>1</v>
      </c>
      <c r="N14" s="119">
        <v>1</v>
      </c>
      <c r="O14" s="119">
        <v>2</v>
      </c>
      <c r="P14" s="119">
        <v>1</v>
      </c>
      <c r="Q14" s="119">
        <v>1</v>
      </c>
      <c r="R14" s="119">
        <v>1</v>
      </c>
      <c r="S14" s="119">
        <v>1</v>
      </c>
      <c r="T14" s="119">
        <v>0</v>
      </c>
      <c r="U14" s="2">
        <f t="shared" si="0"/>
        <v>12</v>
      </c>
      <c r="V14" s="2" t="e">
        <f>#REF!+#REF!+#REF!+#REF!+#REF!+#REF!+#REF!+#REF!+#REF!+#REF!+#REF!+#REF!</f>
        <v>#REF!</v>
      </c>
      <c r="W14" s="118">
        <f t="shared" si="1"/>
        <v>1</v>
      </c>
      <c r="AA14" s="118">
        <f t="shared" si="4"/>
        <v>1</v>
      </c>
    </row>
    <row r="15" spans="1:27" ht="25.05" customHeight="1" x14ac:dyDescent="0.3">
      <c r="A15" s="4">
        <v>8</v>
      </c>
      <c r="B15" s="4">
        <v>10</v>
      </c>
      <c r="C15" s="126" t="s">
        <v>138</v>
      </c>
      <c r="D15" s="120">
        <v>500</v>
      </c>
      <c r="E15" s="120">
        <v>22</v>
      </c>
      <c r="F15" s="120">
        <v>2</v>
      </c>
      <c r="G15" s="83">
        <f t="shared" si="2"/>
        <v>504</v>
      </c>
      <c r="H15" s="83">
        <v>21</v>
      </c>
      <c r="I15" s="4">
        <v>1</v>
      </c>
      <c r="J15" s="119">
        <v>2</v>
      </c>
      <c r="K15" s="119">
        <v>2</v>
      </c>
      <c r="L15" s="4">
        <v>1</v>
      </c>
      <c r="M15" s="119">
        <v>2</v>
      </c>
      <c r="N15" s="119">
        <v>2</v>
      </c>
      <c r="O15" s="119">
        <v>2</v>
      </c>
      <c r="P15" s="119">
        <v>2</v>
      </c>
      <c r="Q15" s="119">
        <v>2</v>
      </c>
      <c r="R15" s="119">
        <v>2</v>
      </c>
      <c r="S15" s="119">
        <v>2</v>
      </c>
      <c r="T15" s="4">
        <v>2</v>
      </c>
      <c r="U15" s="2">
        <f t="shared" si="0"/>
        <v>22</v>
      </c>
      <c r="V15" s="2" t="e">
        <f>#REF!+#REF!+#REF!+#REF!+#REF!+#REF!+#REF!+#REF!+#REF!+#REF!+#REF!+#REF!</f>
        <v>#REF!</v>
      </c>
      <c r="W15" s="118">
        <f t="shared" si="1"/>
        <v>1.75</v>
      </c>
      <c r="AA15" s="118">
        <f t="shared" si="4"/>
        <v>0.95454545454545459</v>
      </c>
    </row>
    <row r="16" spans="1:27" ht="25.05" customHeight="1" x14ac:dyDescent="0.3">
      <c r="A16" s="4">
        <v>9</v>
      </c>
      <c r="B16" s="4">
        <v>11</v>
      </c>
      <c r="C16" s="126" t="s">
        <v>139</v>
      </c>
      <c r="D16" s="120">
        <v>300</v>
      </c>
      <c r="E16" s="120">
        <v>22</v>
      </c>
      <c r="F16" s="120">
        <v>2</v>
      </c>
      <c r="G16" s="83">
        <f t="shared" si="2"/>
        <v>504</v>
      </c>
      <c r="H16" s="83">
        <v>21</v>
      </c>
      <c r="I16" s="4">
        <v>1</v>
      </c>
      <c r="J16" s="119">
        <v>2</v>
      </c>
      <c r="K16" s="119">
        <v>2</v>
      </c>
      <c r="L16" s="4">
        <v>1</v>
      </c>
      <c r="M16" s="119">
        <v>2</v>
      </c>
      <c r="N16" s="119">
        <v>2</v>
      </c>
      <c r="O16" s="119">
        <v>2</v>
      </c>
      <c r="P16" s="119">
        <v>2</v>
      </c>
      <c r="Q16" s="119">
        <v>2</v>
      </c>
      <c r="R16" s="119">
        <v>2</v>
      </c>
      <c r="S16" s="119">
        <v>2</v>
      </c>
      <c r="T16" s="4">
        <v>2</v>
      </c>
      <c r="U16" s="2">
        <f t="shared" si="0"/>
        <v>22</v>
      </c>
      <c r="V16" s="2" t="e">
        <f>#REF!+#REF!+#REF!+#REF!+#REF!+#REF!+#REF!+#REF!+#REF!+#REF!+#REF!+#REF!</f>
        <v>#REF!</v>
      </c>
      <c r="W16" s="118">
        <f t="shared" si="1"/>
        <v>1.75</v>
      </c>
      <c r="AA16" s="118">
        <f t="shared" si="4"/>
        <v>0.95454545454545459</v>
      </c>
    </row>
    <row r="17" spans="1:27" ht="25.05" customHeight="1" x14ac:dyDescent="0.3">
      <c r="A17" s="4">
        <v>10</v>
      </c>
      <c r="B17" s="4">
        <v>12</v>
      </c>
      <c r="C17" s="126" t="s">
        <v>140</v>
      </c>
      <c r="D17" s="120">
        <v>300</v>
      </c>
      <c r="E17" s="120">
        <v>22</v>
      </c>
      <c r="F17" s="120">
        <v>2</v>
      </c>
      <c r="G17" s="83">
        <f t="shared" si="2"/>
        <v>504</v>
      </c>
      <c r="H17" s="83">
        <v>21</v>
      </c>
      <c r="I17" s="4">
        <v>1</v>
      </c>
      <c r="J17" s="119">
        <v>2</v>
      </c>
      <c r="K17" s="119">
        <v>2</v>
      </c>
      <c r="L17" s="4">
        <v>1</v>
      </c>
      <c r="M17" s="119">
        <v>2</v>
      </c>
      <c r="N17" s="119">
        <v>2</v>
      </c>
      <c r="O17" s="119">
        <v>2</v>
      </c>
      <c r="P17" s="119">
        <v>2</v>
      </c>
      <c r="Q17" s="119">
        <v>2</v>
      </c>
      <c r="R17" s="119">
        <v>2</v>
      </c>
      <c r="S17" s="119">
        <v>2</v>
      </c>
      <c r="T17" s="4">
        <v>2</v>
      </c>
      <c r="U17" s="2">
        <f t="shared" si="0"/>
        <v>22</v>
      </c>
      <c r="V17" s="2" t="e">
        <f>#REF!+#REF!+#REF!+#REF!+#REF!+#REF!+#REF!+#REF!+#REF!+#REF!+#REF!+#REF!</f>
        <v>#REF!</v>
      </c>
      <c r="W17" s="118">
        <f t="shared" si="1"/>
        <v>1.75</v>
      </c>
      <c r="AA17" s="118">
        <f t="shared" si="4"/>
        <v>0.95454545454545459</v>
      </c>
    </row>
    <row r="18" spans="1:27" ht="25.05" customHeight="1" x14ac:dyDescent="0.3">
      <c r="A18" s="4">
        <v>11</v>
      </c>
      <c r="B18" s="4">
        <v>13</v>
      </c>
      <c r="C18" s="126" t="s">
        <v>141</v>
      </c>
      <c r="D18" s="120">
        <v>300</v>
      </c>
      <c r="E18" s="120">
        <v>21</v>
      </c>
      <c r="F18" s="120">
        <v>2</v>
      </c>
      <c r="G18" s="83">
        <f t="shared" si="2"/>
        <v>504</v>
      </c>
      <c r="H18" s="83">
        <v>21</v>
      </c>
      <c r="I18" s="4">
        <v>1</v>
      </c>
      <c r="J18" s="119">
        <v>2</v>
      </c>
      <c r="K18" s="119">
        <v>2</v>
      </c>
      <c r="L18" s="4">
        <v>1</v>
      </c>
      <c r="M18" s="119">
        <v>2</v>
      </c>
      <c r="N18" s="119">
        <v>2</v>
      </c>
      <c r="O18" s="119">
        <v>2</v>
      </c>
      <c r="P18" s="119">
        <v>2</v>
      </c>
      <c r="Q18" s="119">
        <v>2</v>
      </c>
      <c r="R18" s="119">
        <v>2</v>
      </c>
      <c r="S18" s="119">
        <v>2</v>
      </c>
      <c r="T18" s="4">
        <v>1</v>
      </c>
      <c r="U18" s="2">
        <f t="shared" si="0"/>
        <v>21</v>
      </c>
      <c r="V18" s="2" t="e">
        <f>#REF!+#REF!+#REF!+#REF!+#REF!+#REF!+#REF!+#REF!+#REF!+#REF!+#REF!+#REF!</f>
        <v>#REF!</v>
      </c>
      <c r="W18" s="118">
        <f t="shared" si="1"/>
        <v>1.75</v>
      </c>
      <c r="AA18" s="118">
        <f t="shared" si="4"/>
        <v>1</v>
      </c>
    </row>
    <row r="19" spans="1:27" ht="25.05" customHeight="1" x14ac:dyDescent="0.3">
      <c r="A19" s="4">
        <v>13</v>
      </c>
      <c r="B19" s="4">
        <v>14</v>
      </c>
      <c r="C19" s="126" t="s">
        <v>143</v>
      </c>
      <c r="D19" s="120">
        <v>800</v>
      </c>
      <c r="E19" s="120">
        <v>46</v>
      </c>
      <c r="F19" s="120">
        <v>2</v>
      </c>
      <c r="G19" s="83">
        <f t="shared" si="2"/>
        <v>2208</v>
      </c>
      <c r="H19" s="83">
        <f t="shared" ref="H19:H34" si="5">E19*F19</f>
        <v>92</v>
      </c>
      <c r="I19" s="4">
        <v>4</v>
      </c>
      <c r="J19" s="4">
        <v>4</v>
      </c>
      <c r="K19" s="4">
        <v>4</v>
      </c>
      <c r="L19" s="4">
        <v>1</v>
      </c>
      <c r="M19" s="4">
        <v>5</v>
      </c>
      <c r="N19" s="4">
        <v>4</v>
      </c>
      <c r="O19" s="4">
        <v>5</v>
      </c>
      <c r="P19" s="4">
        <v>4</v>
      </c>
      <c r="Q19" s="4">
        <v>4</v>
      </c>
      <c r="R19" s="4">
        <v>5</v>
      </c>
      <c r="S19" s="4">
        <v>4</v>
      </c>
      <c r="T19" s="4">
        <v>2</v>
      </c>
      <c r="U19" s="2">
        <f t="shared" si="0"/>
        <v>46</v>
      </c>
      <c r="V19" s="2" t="e">
        <f>#REF!+#REF!+#REF!+#REF!+#REF!+#REF!+#REF!+#REF!+#REF!+#REF!+#REF!+#REF!</f>
        <v>#REF!</v>
      </c>
      <c r="W19" s="118">
        <f t="shared" si="1"/>
        <v>7.666666666666667</v>
      </c>
      <c r="AA19" s="118">
        <f t="shared" si="4"/>
        <v>2</v>
      </c>
    </row>
    <row r="20" spans="1:27" ht="25.05" customHeight="1" x14ac:dyDescent="0.3">
      <c r="A20" s="4">
        <v>14</v>
      </c>
      <c r="B20" s="4">
        <v>15</v>
      </c>
      <c r="C20" s="126" t="s">
        <v>144</v>
      </c>
      <c r="D20" s="120">
        <v>300</v>
      </c>
      <c r="E20" s="120">
        <v>23</v>
      </c>
      <c r="F20" s="120">
        <v>2</v>
      </c>
      <c r="G20" s="83">
        <f t="shared" si="2"/>
        <v>1104</v>
      </c>
      <c r="H20" s="83">
        <f t="shared" si="5"/>
        <v>46</v>
      </c>
      <c r="I20" s="4">
        <v>2</v>
      </c>
      <c r="J20" s="119">
        <v>2</v>
      </c>
      <c r="K20" s="119">
        <v>2</v>
      </c>
      <c r="L20" s="4">
        <v>1</v>
      </c>
      <c r="M20" s="119">
        <v>2</v>
      </c>
      <c r="N20" s="119">
        <v>2</v>
      </c>
      <c r="O20" s="119">
        <v>2</v>
      </c>
      <c r="P20" s="119">
        <v>2</v>
      </c>
      <c r="Q20" s="119">
        <v>2</v>
      </c>
      <c r="R20" s="119">
        <v>2</v>
      </c>
      <c r="S20" s="119">
        <v>2</v>
      </c>
      <c r="T20" s="119">
        <v>2</v>
      </c>
      <c r="U20" s="2">
        <f t="shared" si="0"/>
        <v>23</v>
      </c>
      <c r="V20" s="2" t="e">
        <f>#REF!+#REF!+#REF!+#REF!+#REF!+#REF!+#REF!+#REF!+#REF!+#REF!+#REF!+#REF!</f>
        <v>#REF!</v>
      </c>
      <c r="W20" s="118">
        <f t="shared" si="1"/>
        <v>3.8333333333333335</v>
      </c>
      <c r="AA20" s="118">
        <f t="shared" si="4"/>
        <v>2</v>
      </c>
    </row>
    <row r="21" spans="1:27" ht="25.05" customHeight="1" x14ac:dyDescent="0.3">
      <c r="A21" s="4">
        <v>15</v>
      </c>
      <c r="B21" s="4">
        <v>16</v>
      </c>
      <c r="C21" s="126" t="s">
        <v>145</v>
      </c>
      <c r="D21" s="120">
        <v>950</v>
      </c>
      <c r="E21" s="120">
        <v>45</v>
      </c>
      <c r="F21" s="120">
        <v>2</v>
      </c>
      <c r="G21" s="83">
        <f t="shared" si="2"/>
        <v>2160</v>
      </c>
      <c r="H21" s="83">
        <f t="shared" si="5"/>
        <v>90</v>
      </c>
      <c r="I21" s="4">
        <v>4</v>
      </c>
      <c r="J21" s="4">
        <v>4</v>
      </c>
      <c r="K21" s="4">
        <v>4</v>
      </c>
      <c r="L21" s="4">
        <v>1</v>
      </c>
      <c r="M21" s="4">
        <v>5</v>
      </c>
      <c r="N21" s="4">
        <v>4</v>
      </c>
      <c r="O21" s="4">
        <v>5</v>
      </c>
      <c r="P21" s="4">
        <v>4</v>
      </c>
      <c r="Q21" s="4">
        <v>4</v>
      </c>
      <c r="R21" s="4">
        <v>4</v>
      </c>
      <c r="S21" s="4">
        <v>4</v>
      </c>
      <c r="T21" s="4">
        <v>2</v>
      </c>
      <c r="U21" s="2">
        <f t="shared" si="0"/>
        <v>45</v>
      </c>
      <c r="V21" s="2" t="e">
        <f>#REF!+#REF!+#REF!+#REF!+#REF!+#REF!+#REF!+#REF!+#REF!+#REF!+#REF!+#REF!</f>
        <v>#REF!</v>
      </c>
      <c r="W21" s="118">
        <f t="shared" si="1"/>
        <v>7.5</v>
      </c>
      <c r="AA21" s="118">
        <f t="shared" si="4"/>
        <v>2</v>
      </c>
    </row>
    <row r="22" spans="1:27" ht="25.05" customHeight="1" x14ac:dyDescent="0.3">
      <c r="A22" s="4">
        <v>16</v>
      </c>
      <c r="B22" s="4">
        <v>17</v>
      </c>
      <c r="C22" s="126" t="s">
        <v>146</v>
      </c>
      <c r="D22" s="120">
        <v>500</v>
      </c>
      <c r="E22" s="120">
        <v>23</v>
      </c>
      <c r="F22" s="120">
        <v>2</v>
      </c>
      <c r="G22" s="83">
        <f t="shared" si="2"/>
        <v>1104</v>
      </c>
      <c r="H22" s="83">
        <f t="shared" si="5"/>
        <v>46</v>
      </c>
      <c r="I22" s="4">
        <v>2</v>
      </c>
      <c r="J22" s="119">
        <v>2</v>
      </c>
      <c r="K22" s="119">
        <v>2</v>
      </c>
      <c r="L22" s="4">
        <v>1</v>
      </c>
      <c r="M22" s="119">
        <v>2</v>
      </c>
      <c r="N22" s="119">
        <v>2</v>
      </c>
      <c r="O22" s="119">
        <v>2</v>
      </c>
      <c r="P22" s="119">
        <v>2</v>
      </c>
      <c r="Q22" s="119">
        <v>2</v>
      </c>
      <c r="R22" s="119">
        <v>2</v>
      </c>
      <c r="S22" s="119">
        <v>2</v>
      </c>
      <c r="T22" s="4">
        <v>2</v>
      </c>
      <c r="U22" s="2">
        <f t="shared" si="0"/>
        <v>23</v>
      </c>
      <c r="V22" s="2" t="e">
        <f>#REF!+#REF!+#REF!+#REF!+#REF!+#REF!+#REF!+#REF!+#REF!+#REF!+#REF!+#REF!</f>
        <v>#REF!</v>
      </c>
      <c r="W22" s="118">
        <f t="shared" si="1"/>
        <v>3.8333333333333335</v>
      </c>
      <c r="AA22" s="118">
        <f t="shared" si="4"/>
        <v>2</v>
      </c>
    </row>
    <row r="23" spans="1:27" ht="25.05" customHeight="1" x14ac:dyDescent="0.3">
      <c r="A23" s="4">
        <v>18</v>
      </c>
      <c r="B23" s="4">
        <v>18</v>
      </c>
      <c r="C23" s="126" t="s">
        <v>148</v>
      </c>
      <c r="D23" s="120">
        <v>100</v>
      </c>
      <c r="E23" s="120">
        <v>12</v>
      </c>
      <c r="F23" s="120">
        <v>2</v>
      </c>
      <c r="G23" s="83">
        <f t="shared" si="2"/>
        <v>576</v>
      </c>
      <c r="H23" s="83">
        <f t="shared" si="5"/>
        <v>24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2">
        <f t="shared" si="0"/>
        <v>12</v>
      </c>
      <c r="V23" s="2" t="e">
        <f>#REF!+#REF!+#REF!+#REF!+#REF!+#REF!+#REF!+#REF!+#REF!+#REF!+#REF!+#REF!</f>
        <v>#REF!</v>
      </c>
      <c r="W23" s="118">
        <f t="shared" si="1"/>
        <v>2</v>
      </c>
      <c r="AA23" s="118">
        <f t="shared" si="4"/>
        <v>2</v>
      </c>
    </row>
    <row r="24" spans="1:27" ht="25.05" customHeight="1" x14ac:dyDescent="0.3">
      <c r="A24" s="4">
        <v>19</v>
      </c>
      <c r="B24" s="4">
        <v>19</v>
      </c>
      <c r="C24" s="126" t="s">
        <v>149</v>
      </c>
      <c r="D24" s="120">
        <v>300</v>
      </c>
      <c r="E24" s="120">
        <v>12</v>
      </c>
      <c r="F24" s="120">
        <v>2</v>
      </c>
      <c r="G24" s="83">
        <f t="shared" si="2"/>
        <v>576</v>
      </c>
      <c r="H24" s="83">
        <f t="shared" si="5"/>
        <v>24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2">
        <f t="shared" si="0"/>
        <v>12</v>
      </c>
      <c r="V24" s="2" t="e">
        <f>#REF!+#REF!+#REF!+#REF!+#REF!+#REF!+#REF!+#REF!+#REF!+#REF!+#REF!+#REF!</f>
        <v>#REF!</v>
      </c>
      <c r="W24" s="118">
        <f t="shared" si="1"/>
        <v>2</v>
      </c>
      <c r="AA24" s="118">
        <f t="shared" si="4"/>
        <v>2</v>
      </c>
    </row>
    <row r="25" spans="1:27" ht="25.05" customHeight="1" x14ac:dyDescent="0.3">
      <c r="A25" s="4">
        <v>20</v>
      </c>
      <c r="B25" s="4">
        <v>20</v>
      </c>
      <c r="C25" s="126" t="s">
        <v>150</v>
      </c>
      <c r="D25" s="120">
        <v>300</v>
      </c>
      <c r="E25" s="120">
        <v>23</v>
      </c>
      <c r="F25" s="120">
        <v>2</v>
      </c>
      <c r="G25" s="83">
        <f t="shared" si="2"/>
        <v>1104</v>
      </c>
      <c r="H25" s="83">
        <f t="shared" si="5"/>
        <v>46</v>
      </c>
      <c r="I25" s="4">
        <v>2</v>
      </c>
      <c r="J25" s="4">
        <v>2</v>
      </c>
      <c r="K25" s="4">
        <v>2</v>
      </c>
      <c r="L25" s="4">
        <v>1</v>
      </c>
      <c r="M25" s="4">
        <v>2</v>
      </c>
      <c r="N25" s="4">
        <v>2</v>
      </c>
      <c r="O25" s="4">
        <v>2</v>
      </c>
      <c r="P25" s="4">
        <v>2</v>
      </c>
      <c r="Q25" s="4">
        <v>2</v>
      </c>
      <c r="R25" s="4">
        <v>2</v>
      </c>
      <c r="S25" s="4">
        <v>2</v>
      </c>
      <c r="T25" s="4">
        <v>2</v>
      </c>
      <c r="U25" s="2">
        <f t="shared" si="0"/>
        <v>23</v>
      </c>
      <c r="V25" s="2" t="e">
        <f>#REF!+#REF!+#REF!+#REF!+#REF!+#REF!+#REF!+#REF!+#REF!+#REF!+#REF!+#REF!</f>
        <v>#REF!</v>
      </c>
      <c r="W25" s="118">
        <f t="shared" si="1"/>
        <v>3.8333333333333335</v>
      </c>
      <c r="AA25" s="118">
        <f t="shared" si="4"/>
        <v>2</v>
      </c>
    </row>
    <row r="26" spans="1:27" ht="25.05" customHeight="1" x14ac:dyDescent="0.3">
      <c r="A26" s="4">
        <v>21</v>
      </c>
      <c r="B26" s="4">
        <v>21</v>
      </c>
      <c r="C26" s="126" t="s">
        <v>151</v>
      </c>
      <c r="D26" s="120">
        <v>50</v>
      </c>
      <c r="E26" s="120">
        <v>12</v>
      </c>
      <c r="F26" s="120">
        <v>2</v>
      </c>
      <c r="G26" s="83">
        <f t="shared" si="2"/>
        <v>576</v>
      </c>
      <c r="H26" s="83">
        <f t="shared" si="5"/>
        <v>24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2">
        <f t="shared" si="0"/>
        <v>12</v>
      </c>
      <c r="V26" s="2" t="e">
        <f>#REF!+#REF!+#REF!+#REF!+#REF!+#REF!+#REF!+#REF!+#REF!+#REF!+#REF!+#REF!</f>
        <v>#REF!</v>
      </c>
      <c r="W26" s="118">
        <f t="shared" si="1"/>
        <v>2</v>
      </c>
      <c r="AA26" s="118">
        <f t="shared" si="4"/>
        <v>2</v>
      </c>
    </row>
    <row r="27" spans="1:27" ht="25.05" customHeight="1" x14ac:dyDescent="0.3">
      <c r="A27" s="4">
        <v>23</v>
      </c>
      <c r="B27" s="4">
        <v>22</v>
      </c>
      <c r="C27" s="126" t="s">
        <v>154</v>
      </c>
      <c r="D27" s="120">
        <v>300</v>
      </c>
      <c r="E27" s="120">
        <v>12</v>
      </c>
      <c r="F27" s="120">
        <v>2</v>
      </c>
      <c r="G27" s="83">
        <f t="shared" si="2"/>
        <v>576</v>
      </c>
      <c r="H27" s="83">
        <f t="shared" si="5"/>
        <v>24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2">
        <f t="shared" si="0"/>
        <v>12</v>
      </c>
      <c r="V27" s="2" t="e">
        <f>#REF!+#REF!+#REF!+#REF!+#REF!+#REF!+#REF!+#REF!+#REF!+#REF!+#REF!+#REF!</f>
        <v>#REF!</v>
      </c>
      <c r="W27" s="118">
        <f t="shared" si="1"/>
        <v>2</v>
      </c>
      <c r="AA27" s="118">
        <f t="shared" si="4"/>
        <v>2</v>
      </c>
    </row>
    <row r="28" spans="1:27" ht="25.05" customHeight="1" x14ac:dyDescent="0.3">
      <c r="A28" s="4">
        <v>24</v>
      </c>
      <c r="B28" s="4">
        <v>23</v>
      </c>
      <c r="C28" s="126" t="s">
        <v>156</v>
      </c>
      <c r="D28" s="120">
        <v>300</v>
      </c>
      <c r="E28" s="120">
        <v>11</v>
      </c>
      <c r="F28" s="120">
        <v>2</v>
      </c>
      <c r="G28" s="83">
        <f t="shared" si="2"/>
        <v>528</v>
      </c>
      <c r="H28" s="83">
        <f t="shared" si="5"/>
        <v>22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119">
        <v>0</v>
      </c>
      <c r="U28" s="2">
        <f t="shared" si="0"/>
        <v>11</v>
      </c>
      <c r="V28" s="2" t="e">
        <f>#REF!+#REF!+#REF!+#REF!+#REF!+#REF!+#REF!+#REF!+#REF!+#REF!+#REF!+#REF!</f>
        <v>#REF!</v>
      </c>
      <c r="W28" s="118">
        <f t="shared" si="1"/>
        <v>1.8333333333333333</v>
      </c>
      <c r="AA28" s="118">
        <f t="shared" si="4"/>
        <v>2</v>
      </c>
    </row>
    <row r="29" spans="1:27" ht="25.05" customHeight="1" x14ac:dyDescent="0.3">
      <c r="A29" s="4">
        <v>25</v>
      </c>
      <c r="B29" s="4">
        <v>24</v>
      </c>
      <c r="C29" s="126" t="s">
        <v>158</v>
      </c>
      <c r="D29" s="120">
        <v>300</v>
      </c>
      <c r="E29" s="120">
        <v>11</v>
      </c>
      <c r="F29" s="120">
        <v>2</v>
      </c>
      <c r="G29" s="83">
        <f t="shared" si="2"/>
        <v>528</v>
      </c>
      <c r="H29" s="83">
        <f t="shared" si="5"/>
        <v>22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119">
        <v>0</v>
      </c>
      <c r="U29" s="2">
        <f t="shared" si="0"/>
        <v>11</v>
      </c>
      <c r="V29" s="2" t="e">
        <f>#REF!+#REF!+#REF!+#REF!+#REF!+#REF!+#REF!+#REF!+#REF!+#REF!+#REF!+#REF!</f>
        <v>#REF!</v>
      </c>
      <c r="W29" s="118">
        <f t="shared" si="1"/>
        <v>1.8333333333333333</v>
      </c>
      <c r="AA29" s="118">
        <f t="shared" si="4"/>
        <v>2</v>
      </c>
    </row>
    <row r="30" spans="1:27" ht="25.05" customHeight="1" x14ac:dyDescent="0.3">
      <c r="A30" s="4">
        <v>26</v>
      </c>
      <c r="B30" s="4">
        <v>25</v>
      </c>
      <c r="C30" s="126" t="s">
        <v>159</v>
      </c>
      <c r="D30" s="120">
        <v>300</v>
      </c>
      <c r="E30" s="120">
        <v>11</v>
      </c>
      <c r="F30" s="120">
        <v>2</v>
      </c>
      <c r="G30" s="83">
        <f t="shared" si="2"/>
        <v>528</v>
      </c>
      <c r="H30" s="83">
        <f t="shared" si="5"/>
        <v>22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119">
        <v>0</v>
      </c>
      <c r="U30" s="2">
        <f t="shared" si="0"/>
        <v>11</v>
      </c>
      <c r="V30" s="2" t="e">
        <f>#REF!+#REF!+#REF!+#REF!+#REF!+#REF!+#REF!+#REF!+#REF!+#REF!+#REF!+#REF!</f>
        <v>#REF!</v>
      </c>
      <c r="W30" s="118">
        <f t="shared" si="1"/>
        <v>1.8333333333333333</v>
      </c>
      <c r="AA30" s="118">
        <f t="shared" si="4"/>
        <v>2</v>
      </c>
    </row>
    <row r="31" spans="1:27" ht="25.05" customHeight="1" x14ac:dyDescent="0.3">
      <c r="A31" s="4">
        <v>27</v>
      </c>
      <c r="B31" s="4">
        <v>26</v>
      </c>
      <c r="C31" s="126" t="s">
        <v>161</v>
      </c>
      <c r="D31" s="120">
        <v>300</v>
      </c>
      <c r="E31" s="120">
        <v>11</v>
      </c>
      <c r="F31" s="120">
        <v>2</v>
      </c>
      <c r="G31" s="83">
        <f t="shared" si="2"/>
        <v>528</v>
      </c>
      <c r="H31" s="83">
        <f t="shared" si="5"/>
        <v>22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119">
        <v>0</v>
      </c>
      <c r="U31" s="2">
        <f t="shared" si="0"/>
        <v>11</v>
      </c>
      <c r="V31" s="2" t="e">
        <f>#REF!+#REF!+#REF!+#REF!+#REF!+#REF!+#REF!+#REF!+#REF!+#REF!+#REF!+#REF!</f>
        <v>#REF!</v>
      </c>
      <c r="W31" s="118">
        <f t="shared" si="1"/>
        <v>1.8333333333333333</v>
      </c>
      <c r="AA31" s="118">
        <f t="shared" si="4"/>
        <v>2</v>
      </c>
    </row>
    <row r="32" spans="1:27" ht="25.05" customHeight="1" x14ac:dyDescent="0.3">
      <c r="A32" s="4">
        <v>22</v>
      </c>
      <c r="B32" s="4">
        <v>27</v>
      </c>
      <c r="C32" s="126" t="s">
        <v>152</v>
      </c>
      <c r="D32" s="120">
        <v>50</v>
      </c>
      <c r="E32" s="120">
        <v>0</v>
      </c>
      <c r="F32" s="120">
        <v>0</v>
      </c>
      <c r="G32" s="83">
        <f>H32*24</f>
        <v>0</v>
      </c>
      <c r="H32" s="83">
        <f>E32*F32</f>
        <v>0</v>
      </c>
      <c r="I32" s="4"/>
      <c r="J32" s="119"/>
      <c r="K32" s="119"/>
      <c r="L32" s="4"/>
      <c r="M32" s="119"/>
      <c r="N32" s="119"/>
      <c r="O32" s="119"/>
      <c r="P32" s="119"/>
      <c r="Q32" s="119"/>
      <c r="R32" s="119"/>
      <c r="S32" s="119"/>
      <c r="T32" s="4"/>
      <c r="U32" s="2">
        <f>I32+J32+K32+L32+M32+N32+O32+P32+Q32+R32+S32+T32</f>
        <v>0</v>
      </c>
      <c r="V32" s="2" t="e">
        <f>#REF!+#REF!+#REF!+#REF!+#REF!+#REF!+#REF!+#REF!+#REF!+#REF!+#REF!+#REF!</f>
        <v>#REF!</v>
      </c>
      <c r="W32" s="118">
        <f>H32/12</f>
        <v>0</v>
      </c>
      <c r="AA32" s="118" t="e">
        <f>H32/U32</f>
        <v>#DIV/0!</v>
      </c>
    </row>
    <row r="33" spans="1:25" ht="25.05" customHeight="1" x14ac:dyDescent="0.3">
      <c r="A33" s="4">
        <v>28</v>
      </c>
      <c r="B33" s="4">
        <v>28</v>
      </c>
      <c r="C33" s="126" t="s">
        <v>162</v>
      </c>
      <c r="D33" s="117">
        <v>25</v>
      </c>
      <c r="E33" s="117">
        <v>0</v>
      </c>
      <c r="F33" s="117">
        <v>0</v>
      </c>
      <c r="G33" s="83">
        <f t="shared" si="2"/>
        <v>0</v>
      </c>
      <c r="H33" s="83">
        <f t="shared" si="5"/>
        <v>0</v>
      </c>
      <c r="I33" s="4"/>
      <c r="J33" s="119"/>
      <c r="K33" s="119"/>
      <c r="L33" s="4"/>
      <c r="M33" s="119"/>
      <c r="N33" s="119"/>
      <c r="O33" s="119"/>
      <c r="P33" s="119"/>
      <c r="Q33" s="119"/>
      <c r="R33" s="119"/>
      <c r="S33" s="119"/>
      <c r="T33" s="4"/>
      <c r="U33" s="2">
        <f t="shared" si="0"/>
        <v>0</v>
      </c>
      <c r="V33" s="2" t="e">
        <f>#REF!+#REF!+#REF!+#REF!+#REF!+#REF!+#REF!+#REF!+#REF!+#REF!+#REF!+#REF!</f>
        <v>#REF!</v>
      </c>
      <c r="W33" s="118">
        <f t="shared" si="1"/>
        <v>0</v>
      </c>
    </row>
    <row r="34" spans="1:25" ht="25.05" customHeight="1" x14ac:dyDescent="0.3">
      <c r="A34" s="4">
        <v>29</v>
      </c>
      <c r="B34" s="4">
        <v>29</v>
      </c>
      <c r="C34" s="126" t="s">
        <v>163</v>
      </c>
      <c r="D34" s="117">
        <v>25</v>
      </c>
      <c r="E34" s="117">
        <v>0</v>
      </c>
      <c r="F34" s="117">
        <v>0</v>
      </c>
      <c r="G34" s="83">
        <f t="shared" si="2"/>
        <v>0</v>
      </c>
      <c r="H34" s="83">
        <f t="shared" si="5"/>
        <v>0</v>
      </c>
      <c r="I34" s="4"/>
      <c r="J34" s="119"/>
      <c r="K34" s="119"/>
      <c r="L34" s="4"/>
      <c r="M34" s="119"/>
      <c r="N34" s="119"/>
      <c r="O34" s="119"/>
      <c r="P34" s="119"/>
      <c r="Q34" s="119"/>
      <c r="R34" s="119"/>
      <c r="S34" s="119"/>
      <c r="T34" s="4"/>
      <c r="U34" s="2">
        <f t="shared" si="0"/>
        <v>0</v>
      </c>
      <c r="V34" s="2" t="e">
        <f>#REF!+#REF!+#REF!+#REF!+#REF!+#REF!+#REF!+#REF!+#REF!+#REF!+#REF!+#REF!</f>
        <v>#REF!</v>
      </c>
      <c r="W34" s="118">
        <f t="shared" si="1"/>
        <v>0</v>
      </c>
    </row>
    <row r="35" spans="1:25" ht="25.05" customHeight="1" x14ac:dyDescent="0.3">
      <c r="A35" s="153" t="s">
        <v>60</v>
      </c>
      <c r="B35" s="153"/>
      <c r="C35" s="153"/>
      <c r="D35" s="84">
        <f>SUM(D6:D34)</f>
        <v>9200</v>
      </c>
      <c r="E35" s="84"/>
      <c r="F35" s="84"/>
      <c r="G35" s="84">
        <f t="shared" ref="G35:T35" si="6">SUM(G6:G34)</f>
        <v>24360</v>
      </c>
      <c r="H35" s="84">
        <f t="shared" si="6"/>
        <v>1015</v>
      </c>
      <c r="I35" s="81">
        <f t="shared" si="6"/>
        <v>42</v>
      </c>
      <c r="J35" s="81">
        <f t="shared" si="6"/>
        <v>48</v>
      </c>
      <c r="K35" s="81">
        <f t="shared" si="6"/>
        <v>49</v>
      </c>
      <c r="L35" s="81">
        <f t="shared" si="6"/>
        <v>26</v>
      </c>
      <c r="M35" s="81">
        <f t="shared" si="6"/>
        <v>51</v>
      </c>
      <c r="N35" s="81">
        <f t="shared" si="6"/>
        <v>49</v>
      </c>
      <c r="O35" s="81">
        <f t="shared" si="6"/>
        <v>55</v>
      </c>
      <c r="P35" s="81">
        <f t="shared" si="6"/>
        <v>49</v>
      </c>
      <c r="Q35" s="81">
        <f t="shared" si="6"/>
        <v>49</v>
      </c>
      <c r="R35" s="81">
        <f t="shared" si="6"/>
        <v>51</v>
      </c>
      <c r="S35" s="81">
        <f t="shared" si="6"/>
        <v>49</v>
      </c>
      <c r="T35" s="81">
        <f t="shared" si="6"/>
        <v>30</v>
      </c>
      <c r="U35" s="2">
        <f t="shared" si="0"/>
        <v>548</v>
      </c>
      <c r="V35" s="121" t="e">
        <f>#REF!+#REF!+#REF!+#REF!+#REF!+#REF!+#REF!+#REF!+#REF!+#REF!+#REF!+#REF!</f>
        <v>#REF!</v>
      </c>
    </row>
    <row r="36" spans="1:25" x14ac:dyDescent="0.3">
      <c r="J36" s="123"/>
      <c r="K36" s="123"/>
      <c r="M36" s="123"/>
      <c r="N36" s="123"/>
      <c r="O36" s="123"/>
      <c r="P36" s="123"/>
      <c r="Q36" s="123"/>
      <c r="R36" s="123"/>
      <c r="S36" s="123"/>
    </row>
    <row r="37" spans="1:25" x14ac:dyDescent="0.3">
      <c r="J37" s="123"/>
      <c r="K37" s="123"/>
      <c r="M37" s="123"/>
      <c r="N37" s="123"/>
      <c r="O37" s="123"/>
      <c r="P37" s="165"/>
      <c r="Q37" s="165"/>
      <c r="R37" s="165"/>
      <c r="S37" s="165"/>
      <c r="T37" s="165"/>
    </row>
    <row r="38" spans="1:25" x14ac:dyDescent="0.3">
      <c r="J38" s="123"/>
      <c r="K38" s="123"/>
      <c r="M38" s="123"/>
      <c r="N38" s="123"/>
      <c r="P38" s="128" t="s">
        <v>227</v>
      </c>
      <c r="Q38" s="124"/>
      <c r="R38" s="124"/>
      <c r="S38" s="124"/>
      <c r="T38" s="124"/>
      <c r="U38" s="124"/>
      <c r="V38" s="124"/>
      <c r="W38" s="124"/>
      <c r="X38" s="124"/>
      <c r="Y38" s="124"/>
    </row>
    <row r="39" spans="1:25" x14ac:dyDescent="0.3">
      <c r="J39" s="123"/>
      <c r="K39" s="123"/>
      <c r="M39" s="123"/>
      <c r="N39" s="123"/>
      <c r="P39" s="128" t="s">
        <v>165</v>
      </c>
      <c r="Q39" s="124"/>
      <c r="R39" s="124"/>
      <c r="S39" s="124"/>
      <c r="T39" s="124"/>
      <c r="U39" s="124"/>
      <c r="V39" s="124"/>
      <c r="W39" s="124"/>
      <c r="X39" s="124"/>
      <c r="Y39" s="124"/>
    </row>
    <row r="40" spans="1:25" x14ac:dyDescent="0.3">
      <c r="J40" s="123"/>
      <c r="K40" s="123"/>
      <c r="M40" s="123"/>
      <c r="N40" s="123"/>
      <c r="P40" s="128"/>
      <c r="Q40" s="124"/>
      <c r="R40" s="124"/>
      <c r="S40" s="124"/>
      <c r="T40" s="124"/>
      <c r="U40" s="124"/>
      <c r="V40" s="124"/>
      <c r="W40" s="124"/>
      <c r="X40" s="124"/>
      <c r="Y40" s="124"/>
    </row>
    <row r="41" spans="1:25" x14ac:dyDescent="0.3">
      <c r="J41" s="123"/>
      <c r="K41" s="123"/>
      <c r="M41" s="123"/>
      <c r="N41" s="123"/>
      <c r="P41" s="128"/>
      <c r="Q41" s="124"/>
      <c r="R41" s="124"/>
      <c r="S41" s="124"/>
      <c r="T41" s="124"/>
      <c r="U41" s="124"/>
      <c r="V41" s="124"/>
      <c r="W41" s="124"/>
      <c r="X41" s="124"/>
      <c r="Y41" s="124"/>
    </row>
    <row r="42" spans="1:25" x14ac:dyDescent="0.3">
      <c r="J42" s="123"/>
      <c r="K42" s="123"/>
      <c r="M42" s="123"/>
      <c r="N42" s="123"/>
      <c r="P42" s="129"/>
      <c r="Q42" s="125"/>
      <c r="R42" s="124"/>
      <c r="S42" s="124"/>
      <c r="T42" s="124"/>
      <c r="U42" s="124"/>
      <c r="V42" s="124"/>
      <c r="W42" s="124"/>
      <c r="X42" s="124"/>
      <c r="Y42" s="124"/>
    </row>
    <row r="43" spans="1:25" x14ac:dyDescent="0.3">
      <c r="J43" s="123"/>
      <c r="K43" s="123"/>
      <c r="M43" s="123"/>
      <c r="N43" s="123"/>
      <c r="P43" s="129"/>
      <c r="Q43" s="125"/>
      <c r="R43" s="124"/>
      <c r="S43" s="124"/>
      <c r="T43" s="124"/>
      <c r="U43" s="124"/>
      <c r="V43" s="124"/>
      <c r="W43" s="124"/>
      <c r="X43" s="124"/>
      <c r="Y43" s="124"/>
    </row>
    <row r="44" spans="1:25" x14ac:dyDescent="0.3">
      <c r="J44" s="123"/>
      <c r="K44" s="123"/>
      <c r="M44" s="123"/>
      <c r="N44" s="123"/>
      <c r="P44" s="129"/>
      <c r="Q44" s="125"/>
      <c r="R44" s="125"/>
      <c r="S44" s="124"/>
      <c r="T44" s="124"/>
      <c r="U44" s="124"/>
      <c r="V44" s="124"/>
      <c r="W44" s="124"/>
      <c r="X44" s="124"/>
      <c r="Y44" s="124"/>
    </row>
    <row r="45" spans="1:25" x14ac:dyDescent="0.3">
      <c r="J45" s="123"/>
      <c r="K45" s="123"/>
      <c r="M45" s="123"/>
      <c r="N45" s="123"/>
      <c r="P45" s="130" t="s">
        <v>166</v>
      </c>
      <c r="Q45" s="124"/>
      <c r="R45" s="124"/>
      <c r="S45" s="124"/>
      <c r="T45" s="124"/>
      <c r="U45" s="124"/>
      <c r="V45" s="124"/>
      <c r="W45" s="124"/>
      <c r="X45" s="124"/>
      <c r="Y45" s="124"/>
    </row>
    <row r="46" spans="1:25" x14ac:dyDescent="0.3">
      <c r="J46" s="123"/>
      <c r="K46" s="123"/>
      <c r="M46" s="123"/>
      <c r="N46" s="123"/>
      <c r="P46" s="128" t="s">
        <v>167</v>
      </c>
      <c r="Q46" s="124"/>
      <c r="R46" s="124"/>
      <c r="S46" s="124"/>
      <c r="T46" s="124"/>
      <c r="U46" s="124"/>
      <c r="V46" s="124"/>
      <c r="W46" s="124"/>
      <c r="X46" s="124"/>
      <c r="Y46" s="124"/>
    </row>
    <row r="47" spans="1:25" x14ac:dyDescent="0.3">
      <c r="J47" s="123"/>
      <c r="K47" s="123"/>
      <c r="M47" s="123"/>
      <c r="N47" s="123"/>
      <c r="P47" s="128" t="s">
        <v>213</v>
      </c>
      <c r="Q47" s="124"/>
      <c r="R47" s="124"/>
      <c r="S47" s="124"/>
      <c r="T47" s="124"/>
      <c r="U47" s="124"/>
      <c r="V47" s="124"/>
      <c r="W47" s="124"/>
      <c r="X47" s="124"/>
      <c r="Y47" s="124"/>
    </row>
    <row r="48" spans="1:25" x14ac:dyDescent="0.3">
      <c r="J48" s="123"/>
      <c r="K48" s="123"/>
      <c r="M48" s="123"/>
      <c r="N48" s="123"/>
      <c r="O48" s="123"/>
      <c r="P48" s="123"/>
      <c r="Q48" s="123"/>
      <c r="R48" s="123"/>
      <c r="S48" s="123"/>
    </row>
  </sheetData>
  <mergeCells count="12">
    <mergeCell ref="B4:B5"/>
    <mergeCell ref="P37:T37"/>
    <mergeCell ref="A35:C35"/>
    <mergeCell ref="A2:T2"/>
    <mergeCell ref="A4:A5"/>
    <mergeCell ref="C4:C5"/>
    <mergeCell ref="D4:D5"/>
    <mergeCell ref="E4:E5"/>
    <mergeCell ref="F4:F5"/>
    <mergeCell ref="G4:G5"/>
    <mergeCell ref="H4:H5"/>
    <mergeCell ref="I4:T4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BAC6F-8AAB-434E-9100-6B73873E7F10}">
  <dimension ref="A2:AI48"/>
  <sheetViews>
    <sheetView view="pageBreakPreview" topLeftCell="B1" zoomScale="80" zoomScaleNormal="100" zoomScaleSheetLayoutView="80" workbookViewId="0">
      <pane xSplit="7" ySplit="6" topLeftCell="I7" activePane="bottomRight" state="frozen"/>
      <selection activeCell="B1" sqref="B1"/>
      <selection pane="topRight" activeCell="H1" sqref="H1"/>
      <selection pane="bottomLeft" activeCell="B7" sqref="B7"/>
      <selection pane="bottomRight" activeCell="L27" sqref="L27"/>
    </sheetView>
  </sheetViews>
  <sheetFormatPr defaultColWidth="11" defaultRowHeight="15.6" x14ac:dyDescent="0.3"/>
  <cols>
    <col min="1" max="1" width="3.69921875" style="2" hidden="1" customWidth="1"/>
    <col min="2" max="2" width="4.5" style="2" customWidth="1"/>
    <col min="3" max="3" width="12.796875" customWidth="1"/>
    <col min="4" max="4" width="12.69921875" style="3" hidden="1" customWidth="1"/>
    <col min="5" max="5" width="7.296875" style="3" customWidth="1"/>
    <col min="6" max="6" width="7.8984375" style="3" customWidth="1"/>
    <col min="7" max="7" width="9.09765625" style="2" customWidth="1"/>
    <col min="8" max="8" width="7.796875" style="2" customWidth="1"/>
    <col min="9" max="9" width="6.09765625" bestFit="1" customWidth="1"/>
    <col min="10" max="10" width="7.19921875" bestFit="1" customWidth="1"/>
    <col min="11" max="11" width="6.09765625" bestFit="1" customWidth="1"/>
    <col min="12" max="12" width="7.19921875" bestFit="1" customWidth="1"/>
    <col min="13" max="13" width="6.09765625" bestFit="1" customWidth="1"/>
    <col min="14" max="14" width="7.19921875" bestFit="1" customWidth="1"/>
    <col min="15" max="15" width="6.09765625" bestFit="1" customWidth="1"/>
    <col min="16" max="16" width="7.19921875" bestFit="1" customWidth="1"/>
    <col min="17" max="17" width="6.09765625" bestFit="1" customWidth="1"/>
    <col min="18" max="18" width="7.19921875" bestFit="1" customWidth="1"/>
    <col min="19" max="19" width="6.09765625" bestFit="1" customWidth="1"/>
    <col min="20" max="20" width="7.19921875" bestFit="1" customWidth="1"/>
    <col min="21" max="21" width="6.09765625" bestFit="1" customWidth="1"/>
    <col min="22" max="22" width="7.19921875" bestFit="1" customWidth="1"/>
    <col min="23" max="23" width="6.09765625" bestFit="1" customWidth="1"/>
    <col min="24" max="24" width="7.19921875" bestFit="1" customWidth="1"/>
    <col min="25" max="25" width="6.09765625" bestFit="1" customWidth="1"/>
    <col min="26" max="26" width="7.19921875" bestFit="1" customWidth="1"/>
    <col min="27" max="27" width="6.09765625" bestFit="1" customWidth="1"/>
    <col min="28" max="28" width="7.19921875" bestFit="1" customWidth="1"/>
    <col min="29" max="29" width="6.09765625" bestFit="1" customWidth="1"/>
    <col min="30" max="30" width="7.19921875" bestFit="1" customWidth="1"/>
    <col min="31" max="31" width="6.09765625" bestFit="1" customWidth="1"/>
    <col min="32" max="32" width="7.19921875" bestFit="1" customWidth="1"/>
    <col min="33" max="34" width="7.5" customWidth="1"/>
  </cols>
  <sheetData>
    <row r="2" spans="1:35" ht="18" x14ac:dyDescent="0.3">
      <c r="A2" s="152" t="s">
        <v>214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85"/>
    </row>
    <row r="4" spans="1:35" s="1" customFormat="1" ht="15.6" customHeight="1" x14ac:dyDescent="0.3">
      <c r="A4" s="157" t="s">
        <v>3</v>
      </c>
      <c r="B4" s="157" t="s">
        <v>3</v>
      </c>
      <c r="C4" s="157" t="s">
        <v>4</v>
      </c>
      <c r="D4" s="162" t="s">
        <v>209</v>
      </c>
      <c r="E4" s="162" t="s">
        <v>229</v>
      </c>
      <c r="F4" s="162" t="s">
        <v>230</v>
      </c>
      <c r="G4" s="162" t="s">
        <v>228</v>
      </c>
      <c r="H4" s="162" t="s">
        <v>210</v>
      </c>
      <c r="I4" s="154" t="s">
        <v>211</v>
      </c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5"/>
    </row>
    <row r="5" spans="1:35" s="1" customFormat="1" x14ac:dyDescent="0.3">
      <c r="A5" s="158"/>
      <c r="B5" s="158"/>
      <c r="C5" s="158"/>
      <c r="D5" s="163"/>
      <c r="E5" s="163"/>
      <c r="F5" s="163"/>
      <c r="G5" s="163"/>
      <c r="H5" s="163"/>
      <c r="I5" s="154">
        <v>1</v>
      </c>
      <c r="J5" s="155"/>
      <c r="K5" s="154">
        <v>2</v>
      </c>
      <c r="L5" s="155"/>
      <c r="M5" s="154">
        <v>3</v>
      </c>
      <c r="N5" s="155"/>
      <c r="O5" s="154">
        <v>4</v>
      </c>
      <c r="P5" s="155"/>
      <c r="Q5" s="154">
        <v>5</v>
      </c>
      <c r="R5" s="155"/>
      <c r="S5" s="154">
        <v>6</v>
      </c>
      <c r="T5" s="155"/>
      <c r="U5" s="154">
        <v>7</v>
      </c>
      <c r="V5" s="155"/>
      <c r="W5" s="154">
        <v>8</v>
      </c>
      <c r="X5" s="155"/>
      <c r="Y5" s="154">
        <v>9</v>
      </c>
      <c r="Z5" s="155"/>
      <c r="AA5" s="154">
        <v>10</v>
      </c>
      <c r="AB5" s="155"/>
      <c r="AC5" s="154">
        <v>11</v>
      </c>
      <c r="AD5" s="155"/>
      <c r="AE5" s="154">
        <v>12</v>
      </c>
      <c r="AF5" s="155"/>
    </row>
    <row r="6" spans="1:35" s="1" customFormat="1" x14ac:dyDescent="0.3">
      <c r="A6" s="159"/>
      <c r="B6" s="159"/>
      <c r="C6" s="159"/>
      <c r="D6" s="164"/>
      <c r="E6" s="164"/>
      <c r="F6" s="164"/>
      <c r="G6" s="164"/>
      <c r="H6" s="164"/>
      <c r="I6" s="79" t="s">
        <v>212</v>
      </c>
      <c r="J6" s="80" t="s">
        <v>76</v>
      </c>
      <c r="K6" s="79" t="s">
        <v>212</v>
      </c>
      <c r="L6" s="80" t="s">
        <v>76</v>
      </c>
      <c r="M6" s="79" t="s">
        <v>212</v>
      </c>
      <c r="N6" s="80" t="s">
        <v>76</v>
      </c>
      <c r="O6" s="79" t="s">
        <v>212</v>
      </c>
      <c r="P6" s="80" t="s">
        <v>76</v>
      </c>
      <c r="Q6" s="79" t="s">
        <v>212</v>
      </c>
      <c r="R6" s="80" t="s">
        <v>76</v>
      </c>
      <c r="S6" s="79" t="s">
        <v>212</v>
      </c>
      <c r="T6" s="80" t="s">
        <v>76</v>
      </c>
      <c r="U6" s="79" t="s">
        <v>212</v>
      </c>
      <c r="V6" s="80" t="s">
        <v>76</v>
      </c>
      <c r="W6" s="79" t="s">
        <v>212</v>
      </c>
      <c r="X6" s="80" t="s">
        <v>76</v>
      </c>
      <c r="Y6" s="79" t="s">
        <v>212</v>
      </c>
      <c r="Z6" s="80" t="s">
        <v>76</v>
      </c>
      <c r="AA6" s="79" t="s">
        <v>212</v>
      </c>
      <c r="AB6" s="80" t="s">
        <v>76</v>
      </c>
      <c r="AC6" s="79" t="s">
        <v>212</v>
      </c>
      <c r="AD6" s="80" t="s">
        <v>76</v>
      </c>
      <c r="AE6" s="79" t="s">
        <v>212</v>
      </c>
      <c r="AF6" s="80" t="s">
        <v>76</v>
      </c>
    </row>
    <row r="7" spans="1:35" ht="19.95" customHeight="1" x14ac:dyDescent="0.3">
      <c r="A7" s="4">
        <v>1</v>
      </c>
      <c r="B7" s="4">
        <v>1</v>
      </c>
      <c r="C7" s="5" t="s">
        <v>128</v>
      </c>
      <c r="D7" s="6">
        <v>600</v>
      </c>
      <c r="E7" s="6">
        <v>45</v>
      </c>
      <c r="F7" s="6">
        <v>3</v>
      </c>
      <c r="G7" s="83">
        <f>H7*24</f>
        <v>3240</v>
      </c>
      <c r="H7" s="83">
        <f>E7*F7</f>
        <v>135</v>
      </c>
      <c r="I7" s="7">
        <v>12</v>
      </c>
      <c r="J7" s="7">
        <f>I7*24</f>
        <v>288</v>
      </c>
      <c r="K7" s="7">
        <v>12</v>
      </c>
      <c r="L7" s="7">
        <f>K7*24</f>
        <v>288</v>
      </c>
      <c r="M7" s="7">
        <v>12</v>
      </c>
      <c r="N7" s="7">
        <f>M7*24</f>
        <v>288</v>
      </c>
      <c r="O7" s="7">
        <v>3</v>
      </c>
      <c r="P7" s="7">
        <f>O7*24</f>
        <v>72</v>
      </c>
      <c r="Q7" s="7">
        <v>15</v>
      </c>
      <c r="R7" s="7">
        <f>Q7*24</f>
        <v>360</v>
      </c>
      <c r="S7" s="7">
        <v>12</v>
      </c>
      <c r="T7" s="7">
        <f>S7*24</f>
        <v>288</v>
      </c>
      <c r="U7" s="7">
        <v>15</v>
      </c>
      <c r="V7" s="7">
        <f>U7*24</f>
        <v>360</v>
      </c>
      <c r="W7" s="7">
        <v>12</v>
      </c>
      <c r="X7" s="7">
        <f>W7*24</f>
        <v>288</v>
      </c>
      <c r="Y7" s="7">
        <v>12</v>
      </c>
      <c r="Z7" s="7">
        <f>Y7*24</f>
        <v>288</v>
      </c>
      <c r="AA7" s="7">
        <v>15</v>
      </c>
      <c r="AB7" s="7">
        <f>AA7*24</f>
        <v>360</v>
      </c>
      <c r="AC7" s="7">
        <v>12</v>
      </c>
      <c r="AD7" s="7">
        <f>AC7*24</f>
        <v>288</v>
      </c>
      <c r="AE7" s="7">
        <v>3</v>
      </c>
      <c r="AF7" s="7">
        <f>AE7*24</f>
        <v>72</v>
      </c>
      <c r="AG7">
        <f t="shared" ref="AG7:AG36" si="0">I7+K7+M7+O7+Q7+S7+U7+W7+Y7+AA7+AC7+AE7</f>
        <v>135</v>
      </c>
      <c r="AH7">
        <f>J7+L7+N7+P7+R7+T7+V7+X7+Z7+AB7+AD7+AF7</f>
        <v>3240</v>
      </c>
      <c r="AI7" s="82">
        <f t="shared" ref="AI7:AI35" si="1">H7/12</f>
        <v>11.25</v>
      </c>
    </row>
    <row r="8" spans="1:35" ht="19.95" customHeight="1" x14ac:dyDescent="0.3">
      <c r="A8" s="4">
        <v>2</v>
      </c>
      <c r="B8" s="4">
        <v>2</v>
      </c>
      <c r="C8" s="5" t="s">
        <v>132</v>
      </c>
      <c r="D8" s="6">
        <v>500</v>
      </c>
      <c r="E8" s="6">
        <v>31</v>
      </c>
      <c r="F8" s="6">
        <v>2</v>
      </c>
      <c r="G8" s="83">
        <f t="shared" ref="G8:G35" si="2">H8*24</f>
        <v>1488</v>
      </c>
      <c r="H8" s="83">
        <f t="shared" ref="H8:H12" si="3">E8*F8</f>
        <v>62</v>
      </c>
      <c r="I8" s="7">
        <v>4</v>
      </c>
      <c r="J8" s="7">
        <f t="shared" ref="J8:J27" si="4">I8*24</f>
        <v>96</v>
      </c>
      <c r="K8" s="8">
        <v>4</v>
      </c>
      <c r="L8" s="7">
        <f t="shared" ref="L8:N26" si="5">K8*24</f>
        <v>96</v>
      </c>
      <c r="M8" s="8">
        <v>6</v>
      </c>
      <c r="N8" s="7">
        <f t="shared" si="5"/>
        <v>144</v>
      </c>
      <c r="O8" s="7">
        <v>2</v>
      </c>
      <c r="P8" s="7">
        <f t="shared" ref="P8" si="6">O8*24</f>
        <v>48</v>
      </c>
      <c r="Q8" s="8">
        <v>6</v>
      </c>
      <c r="R8" s="7">
        <f t="shared" ref="R8" si="7">Q8*24</f>
        <v>144</v>
      </c>
      <c r="S8" s="8">
        <v>6</v>
      </c>
      <c r="T8" s="7">
        <f t="shared" ref="T8" si="8">S8*24</f>
        <v>144</v>
      </c>
      <c r="U8" s="8">
        <v>6</v>
      </c>
      <c r="V8" s="7">
        <f t="shared" ref="V8" si="9">U8*24</f>
        <v>144</v>
      </c>
      <c r="W8" s="8">
        <v>6</v>
      </c>
      <c r="X8" s="7">
        <f t="shared" ref="X8" si="10">W8*24</f>
        <v>144</v>
      </c>
      <c r="Y8" s="8">
        <v>6</v>
      </c>
      <c r="Z8" s="7">
        <f t="shared" ref="Z8" si="11">Y8*24</f>
        <v>144</v>
      </c>
      <c r="AA8" s="8">
        <v>6</v>
      </c>
      <c r="AB8" s="7">
        <f t="shared" ref="AB8" si="12">AA8*24</f>
        <v>144</v>
      </c>
      <c r="AC8" s="8">
        <v>6</v>
      </c>
      <c r="AD8" s="7">
        <f t="shared" ref="AD8" si="13">AC8*24</f>
        <v>144</v>
      </c>
      <c r="AE8" s="7">
        <v>4</v>
      </c>
      <c r="AF8" s="7">
        <f t="shared" ref="AF8" si="14">AE8*24</f>
        <v>96</v>
      </c>
      <c r="AG8">
        <f t="shared" si="0"/>
        <v>62</v>
      </c>
      <c r="AH8">
        <f t="shared" ref="AH8:AH36" si="15">J8+L8+N8+P8+R8+T8+V8+X8+Z8+AB8+AD8+AF8</f>
        <v>1488</v>
      </c>
      <c r="AI8" s="82">
        <f t="shared" si="1"/>
        <v>5.166666666666667</v>
      </c>
    </row>
    <row r="9" spans="1:35" ht="19.95" customHeight="1" x14ac:dyDescent="0.3">
      <c r="A9" s="4">
        <v>3</v>
      </c>
      <c r="B9" s="4">
        <v>3</v>
      </c>
      <c r="C9" s="5" t="s">
        <v>133</v>
      </c>
      <c r="D9" s="6">
        <v>600</v>
      </c>
      <c r="E9" s="6">
        <v>40</v>
      </c>
      <c r="F9" s="6">
        <v>2</v>
      </c>
      <c r="G9" s="83">
        <f>H9*24</f>
        <v>1920</v>
      </c>
      <c r="H9" s="83">
        <f t="shared" si="3"/>
        <v>80</v>
      </c>
      <c r="I9" s="7">
        <v>4</v>
      </c>
      <c r="J9" s="7">
        <f>I9*24</f>
        <v>96</v>
      </c>
      <c r="K9" s="7">
        <v>8</v>
      </c>
      <c r="L9" s="7">
        <f>K9*24</f>
        <v>192</v>
      </c>
      <c r="M9" s="7">
        <v>8</v>
      </c>
      <c r="N9" s="7">
        <f>M9*24</f>
        <v>192</v>
      </c>
      <c r="O9" s="7">
        <v>2</v>
      </c>
      <c r="P9" s="7">
        <f>O9*24</f>
        <v>48</v>
      </c>
      <c r="Q9" s="7">
        <v>6</v>
      </c>
      <c r="R9" s="7">
        <f>Q9*24</f>
        <v>144</v>
      </c>
      <c r="S9" s="7">
        <v>8</v>
      </c>
      <c r="T9" s="7">
        <f>S9*24</f>
        <v>192</v>
      </c>
      <c r="U9" s="7">
        <v>8</v>
      </c>
      <c r="V9" s="7">
        <f>U9*24</f>
        <v>192</v>
      </c>
      <c r="W9" s="7">
        <v>8</v>
      </c>
      <c r="X9" s="7">
        <f>W9*24</f>
        <v>192</v>
      </c>
      <c r="Y9" s="7">
        <v>8</v>
      </c>
      <c r="Z9" s="7">
        <f>Y9*24</f>
        <v>192</v>
      </c>
      <c r="AA9" s="7">
        <v>8</v>
      </c>
      <c r="AB9" s="7">
        <f>AA9*24</f>
        <v>192</v>
      </c>
      <c r="AC9" s="7">
        <v>8</v>
      </c>
      <c r="AD9" s="7">
        <f>AC9*24</f>
        <v>192</v>
      </c>
      <c r="AE9" s="7">
        <v>4</v>
      </c>
      <c r="AF9" s="7">
        <f>AE9*24</f>
        <v>96</v>
      </c>
      <c r="AG9">
        <f t="shared" si="0"/>
        <v>80</v>
      </c>
      <c r="AH9">
        <f>J9+L9+N9+P9+R9+T9+V9+X9+Z9+AB9+AD9+AF9</f>
        <v>1920</v>
      </c>
      <c r="AI9" s="82">
        <f t="shared" si="1"/>
        <v>6.666666666666667</v>
      </c>
    </row>
    <row r="10" spans="1:35" ht="19.95" customHeight="1" x14ac:dyDescent="0.3">
      <c r="A10" s="4">
        <v>4</v>
      </c>
      <c r="B10" s="4">
        <v>4</v>
      </c>
      <c r="C10" s="5" t="s">
        <v>134</v>
      </c>
      <c r="D10" s="6">
        <v>300</v>
      </c>
      <c r="E10" s="9">
        <v>23</v>
      </c>
      <c r="F10" s="9">
        <v>2</v>
      </c>
      <c r="G10" s="83">
        <f t="shared" si="2"/>
        <v>1104</v>
      </c>
      <c r="H10" s="83">
        <f t="shared" si="3"/>
        <v>46</v>
      </c>
      <c r="I10" s="7">
        <v>4</v>
      </c>
      <c r="J10" s="7">
        <f t="shared" si="4"/>
        <v>96</v>
      </c>
      <c r="K10" s="8">
        <v>4</v>
      </c>
      <c r="L10" s="7">
        <f t="shared" si="5"/>
        <v>96</v>
      </c>
      <c r="M10" s="8">
        <v>4</v>
      </c>
      <c r="N10" s="7">
        <f t="shared" si="5"/>
        <v>96</v>
      </c>
      <c r="O10" s="7">
        <v>2</v>
      </c>
      <c r="P10" s="7">
        <f t="shared" ref="P10" si="16">O10*24</f>
        <v>48</v>
      </c>
      <c r="Q10" s="8">
        <v>4</v>
      </c>
      <c r="R10" s="7">
        <f t="shared" ref="R10" si="17">Q10*24</f>
        <v>96</v>
      </c>
      <c r="S10" s="8">
        <v>4</v>
      </c>
      <c r="T10" s="7">
        <f t="shared" ref="T10" si="18">S10*24</f>
        <v>96</v>
      </c>
      <c r="U10" s="8">
        <v>4</v>
      </c>
      <c r="V10" s="7">
        <f t="shared" ref="V10" si="19">U10*24</f>
        <v>96</v>
      </c>
      <c r="W10" s="8">
        <v>4</v>
      </c>
      <c r="X10" s="7">
        <f t="shared" ref="X10" si="20">W10*24</f>
        <v>96</v>
      </c>
      <c r="Y10" s="8">
        <v>4</v>
      </c>
      <c r="Z10" s="7">
        <f t="shared" ref="Z10" si="21">Y10*24</f>
        <v>96</v>
      </c>
      <c r="AA10" s="8">
        <v>4</v>
      </c>
      <c r="AB10" s="7">
        <f t="shared" ref="AB10" si="22">AA10*24</f>
        <v>96</v>
      </c>
      <c r="AC10" s="8">
        <v>4</v>
      </c>
      <c r="AD10" s="7">
        <f t="shared" ref="AD10" si="23">AC10*24</f>
        <v>96</v>
      </c>
      <c r="AE10" s="7">
        <v>4</v>
      </c>
      <c r="AF10" s="7">
        <f t="shared" ref="AF10" si="24">AE10*24</f>
        <v>96</v>
      </c>
      <c r="AG10">
        <f t="shared" si="0"/>
        <v>46</v>
      </c>
      <c r="AH10">
        <f t="shared" si="15"/>
        <v>1104</v>
      </c>
      <c r="AI10" s="82">
        <f t="shared" si="1"/>
        <v>3.8333333333333335</v>
      </c>
    </row>
    <row r="11" spans="1:35" ht="19.95" customHeight="1" x14ac:dyDescent="0.3">
      <c r="A11" s="4">
        <v>5</v>
      </c>
      <c r="B11" s="4">
        <v>5</v>
      </c>
      <c r="C11" s="5" t="s">
        <v>135</v>
      </c>
      <c r="D11" s="6">
        <v>100</v>
      </c>
      <c r="E11" s="9">
        <v>12</v>
      </c>
      <c r="F11" s="9">
        <v>2</v>
      </c>
      <c r="G11" s="83">
        <f t="shared" si="2"/>
        <v>576</v>
      </c>
      <c r="H11" s="83">
        <f t="shared" si="3"/>
        <v>24</v>
      </c>
      <c r="I11" s="8">
        <v>2</v>
      </c>
      <c r="J11" s="7">
        <f t="shared" si="4"/>
        <v>48</v>
      </c>
      <c r="K11" s="8">
        <v>2</v>
      </c>
      <c r="L11" s="7">
        <f t="shared" si="5"/>
        <v>48</v>
      </c>
      <c r="M11" s="8">
        <v>2</v>
      </c>
      <c r="N11" s="7">
        <f t="shared" si="5"/>
        <v>48</v>
      </c>
      <c r="O11" s="8">
        <v>2</v>
      </c>
      <c r="P11" s="7">
        <f t="shared" ref="P11" si="25">O11*24</f>
        <v>48</v>
      </c>
      <c r="Q11" s="8">
        <v>2</v>
      </c>
      <c r="R11" s="7">
        <f t="shared" ref="R11" si="26">Q11*24</f>
        <v>48</v>
      </c>
      <c r="S11" s="8">
        <v>2</v>
      </c>
      <c r="T11" s="7">
        <f t="shared" ref="T11" si="27">S11*24</f>
        <v>48</v>
      </c>
      <c r="U11" s="8">
        <v>2</v>
      </c>
      <c r="V11" s="7">
        <f t="shared" ref="V11" si="28">U11*24</f>
        <v>48</v>
      </c>
      <c r="W11" s="8">
        <v>2</v>
      </c>
      <c r="X11" s="7">
        <f t="shared" ref="X11" si="29">W11*24</f>
        <v>48</v>
      </c>
      <c r="Y11" s="8">
        <v>2</v>
      </c>
      <c r="Z11" s="7">
        <f t="shared" ref="Z11" si="30">Y11*24</f>
        <v>48</v>
      </c>
      <c r="AA11" s="8">
        <v>2</v>
      </c>
      <c r="AB11" s="7">
        <f t="shared" ref="AB11" si="31">AA11*24</f>
        <v>48</v>
      </c>
      <c r="AC11" s="8">
        <v>2</v>
      </c>
      <c r="AD11" s="7">
        <f t="shared" ref="AD11" si="32">AC11*24</f>
        <v>48</v>
      </c>
      <c r="AE11" s="8">
        <v>2</v>
      </c>
      <c r="AF11" s="7">
        <f t="shared" ref="AF11" si="33">AE11*24</f>
        <v>48</v>
      </c>
      <c r="AG11">
        <f t="shared" si="0"/>
        <v>24</v>
      </c>
      <c r="AH11">
        <f t="shared" si="15"/>
        <v>576</v>
      </c>
      <c r="AI11" s="82">
        <f t="shared" si="1"/>
        <v>2</v>
      </c>
    </row>
    <row r="12" spans="1:35" ht="19.95" customHeight="1" x14ac:dyDescent="0.3">
      <c r="A12" s="4">
        <v>6</v>
      </c>
      <c r="B12" s="4">
        <v>6</v>
      </c>
      <c r="C12" s="5" t="s">
        <v>136</v>
      </c>
      <c r="D12" s="6">
        <v>100</v>
      </c>
      <c r="E12" s="9">
        <v>12</v>
      </c>
      <c r="F12" s="9">
        <v>2</v>
      </c>
      <c r="G12" s="83">
        <f t="shared" si="2"/>
        <v>576</v>
      </c>
      <c r="H12" s="83">
        <f t="shared" si="3"/>
        <v>24</v>
      </c>
      <c r="I12" s="8">
        <v>2</v>
      </c>
      <c r="J12" s="7">
        <f t="shared" si="4"/>
        <v>48</v>
      </c>
      <c r="K12" s="8">
        <v>2</v>
      </c>
      <c r="L12" s="7">
        <f t="shared" si="5"/>
        <v>48</v>
      </c>
      <c r="M12" s="8">
        <v>2</v>
      </c>
      <c r="N12" s="7">
        <f t="shared" si="5"/>
        <v>48</v>
      </c>
      <c r="O12" s="8">
        <v>2</v>
      </c>
      <c r="P12" s="7">
        <f t="shared" ref="P12" si="34">O12*24</f>
        <v>48</v>
      </c>
      <c r="Q12" s="8">
        <v>2</v>
      </c>
      <c r="R12" s="7">
        <f t="shared" ref="R12" si="35">Q12*24</f>
        <v>48</v>
      </c>
      <c r="S12" s="8">
        <v>2</v>
      </c>
      <c r="T12" s="7">
        <f t="shared" ref="T12" si="36">S12*24</f>
        <v>48</v>
      </c>
      <c r="U12" s="8">
        <v>2</v>
      </c>
      <c r="V12" s="7">
        <f t="shared" ref="V12" si="37">U12*24</f>
        <v>48</v>
      </c>
      <c r="W12" s="8">
        <v>2</v>
      </c>
      <c r="X12" s="7">
        <f t="shared" ref="X12" si="38">W12*24</f>
        <v>48</v>
      </c>
      <c r="Y12" s="8">
        <v>2</v>
      </c>
      <c r="Z12" s="7">
        <f t="shared" ref="Z12" si="39">Y12*24</f>
        <v>48</v>
      </c>
      <c r="AA12" s="8">
        <v>2</v>
      </c>
      <c r="AB12" s="7">
        <f t="shared" ref="AB12" si="40">AA12*24</f>
        <v>48</v>
      </c>
      <c r="AC12" s="8">
        <v>2</v>
      </c>
      <c r="AD12" s="7">
        <f t="shared" ref="AD12" si="41">AC12*24</f>
        <v>48</v>
      </c>
      <c r="AE12" s="8">
        <v>2</v>
      </c>
      <c r="AF12" s="7">
        <f t="shared" ref="AF12" si="42">AE12*24</f>
        <v>48</v>
      </c>
      <c r="AG12">
        <f t="shared" si="0"/>
        <v>24</v>
      </c>
      <c r="AH12">
        <f t="shared" si="15"/>
        <v>576</v>
      </c>
      <c r="AI12" s="82">
        <f t="shared" si="1"/>
        <v>2</v>
      </c>
    </row>
    <row r="13" spans="1:35" ht="19.95" customHeight="1" x14ac:dyDescent="0.3">
      <c r="A13" s="4">
        <v>7</v>
      </c>
      <c r="B13" s="4">
        <v>7</v>
      </c>
      <c r="C13" s="5" t="s">
        <v>137</v>
      </c>
      <c r="D13" s="6">
        <v>100</v>
      </c>
      <c r="E13" s="9">
        <v>12</v>
      </c>
      <c r="F13" s="9">
        <v>2</v>
      </c>
      <c r="G13" s="83">
        <f t="shared" si="2"/>
        <v>576</v>
      </c>
      <c r="H13" s="83">
        <f>E13*F13</f>
        <v>24</v>
      </c>
      <c r="I13" s="8">
        <v>2</v>
      </c>
      <c r="J13" s="7">
        <f t="shared" si="4"/>
        <v>48</v>
      </c>
      <c r="K13" s="8">
        <v>2</v>
      </c>
      <c r="L13" s="7">
        <f t="shared" si="5"/>
        <v>48</v>
      </c>
      <c r="M13" s="8">
        <v>2</v>
      </c>
      <c r="N13" s="7">
        <f t="shared" si="5"/>
        <v>48</v>
      </c>
      <c r="O13" s="8">
        <v>2</v>
      </c>
      <c r="P13" s="7">
        <f t="shared" ref="P13:P33" si="43">O13*24</f>
        <v>48</v>
      </c>
      <c r="Q13" s="8">
        <v>2</v>
      </c>
      <c r="R13" s="7">
        <f t="shared" ref="R13:R33" si="44">Q13*24</f>
        <v>48</v>
      </c>
      <c r="S13" s="8">
        <v>2</v>
      </c>
      <c r="T13" s="7">
        <f t="shared" ref="T13:T33" si="45">S13*24</f>
        <v>48</v>
      </c>
      <c r="U13" s="8">
        <v>2</v>
      </c>
      <c r="V13" s="7">
        <f t="shared" ref="V13:V33" si="46">U13*24</f>
        <v>48</v>
      </c>
      <c r="W13" s="8">
        <v>2</v>
      </c>
      <c r="X13" s="7">
        <f t="shared" ref="X13:X33" si="47">W13*24</f>
        <v>48</v>
      </c>
      <c r="Y13" s="8">
        <v>2</v>
      </c>
      <c r="Z13" s="7">
        <f t="shared" ref="Z13:Z33" si="48">Y13*24</f>
        <v>48</v>
      </c>
      <c r="AA13" s="8">
        <v>2</v>
      </c>
      <c r="AB13" s="7">
        <f t="shared" ref="AB13:AB33" si="49">AA13*24</f>
        <v>48</v>
      </c>
      <c r="AC13" s="8">
        <v>2</v>
      </c>
      <c r="AD13" s="7">
        <f t="shared" ref="AD13:AD33" si="50">AC13*24</f>
        <v>48</v>
      </c>
      <c r="AE13" s="8">
        <v>2</v>
      </c>
      <c r="AF13" s="7">
        <f t="shared" ref="AF13:AF33" si="51">AE13*24</f>
        <v>48</v>
      </c>
      <c r="AG13">
        <f t="shared" si="0"/>
        <v>24</v>
      </c>
      <c r="AH13">
        <f t="shared" si="15"/>
        <v>576</v>
      </c>
      <c r="AI13" s="82">
        <f t="shared" si="1"/>
        <v>2</v>
      </c>
    </row>
    <row r="14" spans="1:35" ht="19.95" customHeight="1" x14ac:dyDescent="0.3">
      <c r="A14" s="4">
        <v>8</v>
      </c>
      <c r="B14" s="4">
        <v>8</v>
      </c>
      <c r="C14" s="5" t="s">
        <v>138</v>
      </c>
      <c r="D14" s="9">
        <v>500</v>
      </c>
      <c r="E14" s="9">
        <v>22</v>
      </c>
      <c r="F14" s="9">
        <v>2</v>
      </c>
      <c r="G14" s="83">
        <f>H14*24</f>
        <v>1056</v>
      </c>
      <c r="H14" s="83">
        <f>E14*F14</f>
        <v>44</v>
      </c>
      <c r="I14" s="7">
        <v>2</v>
      </c>
      <c r="J14" s="7">
        <f t="shared" si="4"/>
        <v>48</v>
      </c>
      <c r="K14" s="8">
        <v>4</v>
      </c>
      <c r="L14" s="7">
        <f t="shared" si="5"/>
        <v>96</v>
      </c>
      <c r="M14" s="8">
        <v>4</v>
      </c>
      <c r="N14" s="7">
        <f t="shared" si="5"/>
        <v>96</v>
      </c>
      <c r="O14" s="7">
        <v>2</v>
      </c>
      <c r="P14" s="7">
        <f t="shared" si="43"/>
        <v>48</v>
      </c>
      <c r="Q14" s="8">
        <v>4</v>
      </c>
      <c r="R14" s="7">
        <f t="shared" si="44"/>
        <v>96</v>
      </c>
      <c r="S14" s="8">
        <v>4</v>
      </c>
      <c r="T14" s="7">
        <f t="shared" si="45"/>
        <v>96</v>
      </c>
      <c r="U14" s="8">
        <v>4</v>
      </c>
      <c r="V14" s="7">
        <f t="shared" si="46"/>
        <v>96</v>
      </c>
      <c r="W14" s="8">
        <v>4</v>
      </c>
      <c r="X14" s="7">
        <f t="shared" si="47"/>
        <v>96</v>
      </c>
      <c r="Y14" s="8">
        <v>4</v>
      </c>
      <c r="Z14" s="7">
        <f t="shared" si="48"/>
        <v>96</v>
      </c>
      <c r="AA14" s="8">
        <v>4</v>
      </c>
      <c r="AB14" s="7">
        <f t="shared" si="49"/>
        <v>96</v>
      </c>
      <c r="AC14" s="8">
        <v>4</v>
      </c>
      <c r="AD14" s="7">
        <f t="shared" si="50"/>
        <v>96</v>
      </c>
      <c r="AE14" s="7">
        <v>4</v>
      </c>
      <c r="AF14" s="7">
        <f t="shared" si="51"/>
        <v>96</v>
      </c>
      <c r="AG14">
        <f t="shared" si="0"/>
        <v>44</v>
      </c>
      <c r="AH14">
        <f t="shared" si="15"/>
        <v>1056</v>
      </c>
      <c r="AI14" s="82">
        <f t="shared" si="1"/>
        <v>3.6666666666666665</v>
      </c>
    </row>
    <row r="15" spans="1:35" ht="19.95" customHeight="1" x14ac:dyDescent="0.3">
      <c r="A15" s="4">
        <v>9</v>
      </c>
      <c r="B15" s="4">
        <v>9</v>
      </c>
      <c r="C15" s="5" t="s">
        <v>139</v>
      </c>
      <c r="D15" s="9">
        <v>300</v>
      </c>
      <c r="E15" s="9">
        <v>22</v>
      </c>
      <c r="F15" s="9">
        <v>2</v>
      </c>
      <c r="G15" s="83">
        <f t="shared" si="2"/>
        <v>1056</v>
      </c>
      <c r="H15" s="83">
        <f t="shared" ref="H15:H35" si="52">E15*F15</f>
        <v>44</v>
      </c>
      <c r="I15" s="7">
        <v>2</v>
      </c>
      <c r="J15" s="7">
        <f t="shared" si="4"/>
        <v>48</v>
      </c>
      <c r="K15" s="8">
        <v>4</v>
      </c>
      <c r="L15" s="7">
        <f t="shared" ref="L15" si="53">K15*24</f>
        <v>96</v>
      </c>
      <c r="M15" s="8">
        <v>4</v>
      </c>
      <c r="N15" s="7">
        <f t="shared" ref="N15" si="54">M15*24</f>
        <v>96</v>
      </c>
      <c r="O15" s="7">
        <v>2</v>
      </c>
      <c r="P15" s="7">
        <f t="shared" si="43"/>
        <v>48</v>
      </c>
      <c r="Q15" s="8">
        <v>4</v>
      </c>
      <c r="R15" s="7">
        <f t="shared" si="44"/>
        <v>96</v>
      </c>
      <c r="S15" s="8">
        <v>4</v>
      </c>
      <c r="T15" s="7">
        <f t="shared" si="45"/>
        <v>96</v>
      </c>
      <c r="U15" s="8">
        <v>4</v>
      </c>
      <c r="V15" s="7">
        <f t="shared" si="46"/>
        <v>96</v>
      </c>
      <c r="W15" s="8">
        <v>4</v>
      </c>
      <c r="X15" s="7">
        <f t="shared" si="47"/>
        <v>96</v>
      </c>
      <c r="Y15" s="8">
        <v>4</v>
      </c>
      <c r="Z15" s="7">
        <f t="shared" si="48"/>
        <v>96</v>
      </c>
      <c r="AA15" s="8">
        <v>4</v>
      </c>
      <c r="AB15" s="7">
        <f t="shared" si="49"/>
        <v>96</v>
      </c>
      <c r="AC15" s="8">
        <v>4</v>
      </c>
      <c r="AD15" s="7">
        <f t="shared" si="50"/>
        <v>96</v>
      </c>
      <c r="AE15" s="7">
        <v>4</v>
      </c>
      <c r="AF15" s="7">
        <f t="shared" si="51"/>
        <v>96</v>
      </c>
      <c r="AG15">
        <f t="shared" si="0"/>
        <v>44</v>
      </c>
      <c r="AH15">
        <f t="shared" si="15"/>
        <v>1056</v>
      </c>
      <c r="AI15" s="82">
        <f t="shared" si="1"/>
        <v>3.6666666666666665</v>
      </c>
    </row>
    <row r="16" spans="1:35" ht="19.95" customHeight="1" x14ac:dyDescent="0.3">
      <c r="A16" s="4">
        <v>10</v>
      </c>
      <c r="B16" s="4">
        <v>10</v>
      </c>
      <c r="C16" s="5" t="s">
        <v>140</v>
      </c>
      <c r="D16" s="9">
        <v>300</v>
      </c>
      <c r="E16" s="9">
        <v>22</v>
      </c>
      <c r="F16" s="9">
        <v>2</v>
      </c>
      <c r="G16" s="83">
        <f>H16*24</f>
        <v>1056</v>
      </c>
      <c r="H16" s="83">
        <f t="shared" si="52"/>
        <v>44</v>
      </c>
      <c r="I16" s="7">
        <v>2</v>
      </c>
      <c r="J16" s="7">
        <f t="shared" si="4"/>
        <v>48</v>
      </c>
      <c r="K16" s="8">
        <v>4</v>
      </c>
      <c r="L16" s="7">
        <f t="shared" ref="L16" si="55">K16*24</f>
        <v>96</v>
      </c>
      <c r="M16" s="8">
        <v>4</v>
      </c>
      <c r="N16" s="7">
        <f t="shared" ref="N16" si="56">M16*24</f>
        <v>96</v>
      </c>
      <c r="O16" s="7">
        <v>2</v>
      </c>
      <c r="P16" s="7">
        <f t="shared" si="43"/>
        <v>48</v>
      </c>
      <c r="Q16" s="8">
        <v>4</v>
      </c>
      <c r="R16" s="7">
        <f t="shared" si="44"/>
        <v>96</v>
      </c>
      <c r="S16" s="8">
        <v>4</v>
      </c>
      <c r="T16" s="7">
        <f t="shared" si="45"/>
        <v>96</v>
      </c>
      <c r="U16" s="8">
        <v>4</v>
      </c>
      <c r="V16" s="7">
        <f t="shared" si="46"/>
        <v>96</v>
      </c>
      <c r="W16" s="8">
        <v>4</v>
      </c>
      <c r="X16" s="7">
        <f t="shared" si="47"/>
        <v>96</v>
      </c>
      <c r="Y16" s="8">
        <v>4</v>
      </c>
      <c r="Z16" s="7">
        <f t="shared" si="48"/>
        <v>96</v>
      </c>
      <c r="AA16" s="8">
        <v>4</v>
      </c>
      <c r="AB16" s="7">
        <f t="shared" si="49"/>
        <v>96</v>
      </c>
      <c r="AC16" s="8">
        <v>4</v>
      </c>
      <c r="AD16" s="7">
        <f t="shared" si="50"/>
        <v>96</v>
      </c>
      <c r="AE16" s="7">
        <v>4</v>
      </c>
      <c r="AF16" s="7">
        <f t="shared" si="51"/>
        <v>96</v>
      </c>
      <c r="AG16">
        <f t="shared" si="0"/>
        <v>44</v>
      </c>
      <c r="AH16">
        <f t="shared" si="15"/>
        <v>1056</v>
      </c>
      <c r="AI16" s="82">
        <f t="shared" si="1"/>
        <v>3.6666666666666665</v>
      </c>
    </row>
    <row r="17" spans="1:35" ht="19.95" customHeight="1" x14ac:dyDescent="0.3">
      <c r="A17" s="4">
        <v>11</v>
      </c>
      <c r="B17" s="4">
        <v>11</v>
      </c>
      <c r="C17" s="5" t="s">
        <v>141</v>
      </c>
      <c r="D17" s="9">
        <v>300</v>
      </c>
      <c r="E17" s="9">
        <v>21</v>
      </c>
      <c r="F17" s="9">
        <v>2</v>
      </c>
      <c r="G17" s="83">
        <f t="shared" si="2"/>
        <v>1008</v>
      </c>
      <c r="H17" s="83">
        <f t="shared" si="52"/>
        <v>42</v>
      </c>
      <c r="I17" s="7">
        <v>2</v>
      </c>
      <c r="J17" s="7">
        <f t="shared" si="4"/>
        <v>48</v>
      </c>
      <c r="K17" s="8">
        <v>2</v>
      </c>
      <c r="L17" s="7">
        <f t="shared" ref="L17" si="57">K17*24</f>
        <v>48</v>
      </c>
      <c r="M17" s="8">
        <v>4</v>
      </c>
      <c r="N17" s="7">
        <f t="shared" ref="N17" si="58">M17*24</f>
        <v>96</v>
      </c>
      <c r="O17" s="7">
        <v>2</v>
      </c>
      <c r="P17" s="7">
        <f t="shared" si="43"/>
        <v>48</v>
      </c>
      <c r="Q17" s="8">
        <v>4</v>
      </c>
      <c r="R17" s="7">
        <f t="shared" si="44"/>
        <v>96</v>
      </c>
      <c r="S17" s="8">
        <v>4</v>
      </c>
      <c r="T17" s="7">
        <f t="shared" si="45"/>
        <v>96</v>
      </c>
      <c r="U17" s="8">
        <v>4</v>
      </c>
      <c r="V17" s="7">
        <f t="shared" si="46"/>
        <v>96</v>
      </c>
      <c r="W17" s="8">
        <v>4</v>
      </c>
      <c r="X17" s="7">
        <f t="shared" si="47"/>
        <v>96</v>
      </c>
      <c r="Y17" s="8">
        <v>4</v>
      </c>
      <c r="Z17" s="7">
        <f t="shared" si="48"/>
        <v>96</v>
      </c>
      <c r="AA17" s="8">
        <v>4</v>
      </c>
      <c r="AB17" s="7">
        <f t="shared" si="49"/>
        <v>96</v>
      </c>
      <c r="AC17" s="8">
        <v>4</v>
      </c>
      <c r="AD17" s="7">
        <f t="shared" si="50"/>
        <v>96</v>
      </c>
      <c r="AE17" s="7">
        <v>4</v>
      </c>
      <c r="AF17" s="7">
        <f t="shared" si="51"/>
        <v>96</v>
      </c>
      <c r="AG17">
        <f t="shared" si="0"/>
        <v>42</v>
      </c>
      <c r="AH17">
        <f t="shared" si="15"/>
        <v>1008</v>
      </c>
      <c r="AI17" s="82">
        <f t="shared" si="1"/>
        <v>3.5</v>
      </c>
    </row>
    <row r="18" spans="1:35" ht="19.95" customHeight="1" x14ac:dyDescent="0.3">
      <c r="A18" s="4">
        <v>12</v>
      </c>
      <c r="B18" s="4">
        <v>12</v>
      </c>
      <c r="C18" s="5" t="s">
        <v>142</v>
      </c>
      <c r="D18" s="9">
        <v>300</v>
      </c>
      <c r="E18" s="9">
        <v>23</v>
      </c>
      <c r="F18" s="9">
        <v>2</v>
      </c>
      <c r="G18" s="83">
        <f t="shared" si="2"/>
        <v>1104</v>
      </c>
      <c r="H18" s="83">
        <f t="shared" si="52"/>
        <v>46</v>
      </c>
      <c r="I18" s="7">
        <v>4</v>
      </c>
      <c r="J18" s="7">
        <f t="shared" si="4"/>
        <v>96</v>
      </c>
      <c r="K18" s="8">
        <v>4</v>
      </c>
      <c r="L18" s="7">
        <f t="shared" si="5"/>
        <v>96</v>
      </c>
      <c r="M18" s="8">
        <v>4</v>
      </c>
      <c r="N18" s="7">
        <f t="shared" si="5"/>
        <v>96</v>
      </c>
      <c r="O18" s="7">
        <v>2</v>
      </c>
      <c r="P18" s="7">
        <f t="shared" si="43"/>
        <v>48</v>
      </c>
      <c r="Q18" s="8">
        <v>4</v>
      </c>
      <c r="R18" s="7">
        <f t="shared" si="44"/>
        <v>96</v>
      </c>
      <c r="S18" s="8">
        <v>4</v>
      </c>
      <c r="T18" s="7">
        <f t="shared" si="45"/>
        <v>96</v>
      </c>
      <c r="U18" s="8">
        <v>4</v>
      </c>
      <c r="V18" s="7">
        <f t="shared" si="46"/>
        <v>96</v>
      </c>
      <c r="W18" s="8">
        <v>4</v>
      </c>
      <c r="X18" s="7">
        <f t="shared" si="47"/>
        <v>96</v>
      </c>
      <c r="Y18" s="8">
        <v>4</v>
      </c>
      <c r="Z18" s="7">
        <f t="shared" si="48"/>
        <v>96</v>
      </c>
      <c r="AA18" s="8">
        <v>4</v>
      </c>
      <c r="AB18" s="7">
        <f t="shared" si="49"/>
        <v>96</v>
      </c>
      <c r="AC18" s="8">
        <v>4</v>
      </c>
      <c r="AD18" s="7">
        <f t="shared" si="50"/>
        <v>96</v>
      </c>
      <c r="AE18" s="7">
        <v>4</v>
      </c>
      <c r="AF18" s="7">
        <f t="shared" si="51"/>
        <v>96</v>
      </c>
      <c r="AG18">
        <f t="shared" si="0"/>
        <v>46</v>
      </c>
      <c r="AH18">
        <f t="shared" si="15"/>
        <v>1104</v>
      </c>
      <c r="AI18" s="82">
        <f t="shared" si="1"/>
        <v>3.8333333333333335</v>
      </c>
    </row>
    <row r="19" spans="1:35" ht="19.95" customHeight="1" x14ac:dyDescent="0.3">
      <c r="A19" s="4">
        <v>13</v>
      </c>
      <c r="B19" s="4">
        <v>13</v>
      </c>
      <c r="C19" s="5" t="s">
        <v>143</v>
      </c>
      <c r="D19" s="9">
        <v>800</v>
      </c>
      <c r="E19" s="9">
        <v>46</v>
      </c>
      <c r="F19" s="9">
        <v>2</v>
      </c>
      <c r="G19" s="83">
        <f t="shared" si="2"/>
        <v>2208</v>
      </c>
      <c r="H19" s="83">
        <f t="shared" si="52"/>
        <v>92</v>
      </c>
      <c r="I19" s="7">
        <v>8</v>
      </c>
      <c r="J19" s="7">
        <f>I19*24</f>
        <v>192</v>
      </c>
      <c r="K19" s="7">
        <v>8</v>
      </c>
      <c r="L19" s="7">
        <f>K19*24</f>
        <v>192</v>
      </c>
      <c r="M19" s="7">
        <v>8</v>
      </c>
      <c r="N19" s="7">
        <f>M19*24</f>
        <v>192</v>
      </c>
      <c r="O19" s="7">
        <v>2</v>
      </c>
      <c r="P19" s="7">
        <f>O19*24</f>
        <v>48</v>
      </c>
      <c r="Q19" s="7">
        <v>10</v>
      </c>
      <c r="R19" s="7">
        <f>Q19*24</f>
        <v>240</v>
      </c>
      <c r="S19" s="7">
        <v>8</v>
      </c>
      <c r="T19" s="7">
        <f>S19*24</f>
        <v>192</v>
      </c>
      <c r="U19" s="7">
        <v>10</v>
      </c>
      <c r="V19" s="7">
        <f>U19*24</f>
        <v>240</v>
      </c>
      <c r="W19" s="7">
        <v>8</v>
      </c>
      <c r="X19" s="7">
        <f>W19*24</f>
        <v>192</v>
      </c>
      <c r="Y19" s="7">
        <v>8</v>
      </c>
      <c r="Z19" s="7">
        <f>Y19*24</f>
        <v>192</v>
      </c>
      <c r="AA19" s="7">
        <v>10</v>
      </c>
      <c r="AB19" s="7">
        <f>AA19*24</f>
        <v>240</v>
      </c>
      <c r="AC19" s="7">
        <v>8</v>
      </c>
      <c r="AD19" s="7">
        <f>AC19*24</f>
        <v>192</v>
      </c>
      <c r="AE19" s="7">
        <v>4</v>
      </c>
      <c r="AF19" s="7">
        <f>AE19*24</f>
        <v>96</v>
      </c>
      <c r="AG19">
        <f t="shared" si="0"/>
        <v>92</v>
      </c>
      <c r="AH19">
        <f t="shared" si="15"/>
        <v>2208</v>
      </c>
      <c r="AI19" s="82">
        <f t="shared" si="1"/>
        <v>7.666666666666667</v>
      </c>
    </row>
    <row r="20" spans="1:35" ht="19.95" customHeight="1" x14ac:dyDescent="0.3">
      <c r="A20" s="4">
        <v>14</v>
      </c>
      <c r="B20" s="4">
        <v>14</v>
      </c>
      <c r="C20" s="5" t="s">
        <v>144</v>
      </c>
      <c r="D20" s="9">
        <v>300</v>
      </c>
      <c r="E20" s="9">
        <v>23</v>
      </c>
      <c r="F20" s="9">
        <v>2</v>
      </c>
      <c r="G20" s="83">
        <f t="shared" si="2"/>
        <v>1104</v>
      </c>
      <c r="H20" s="83">
        <f t="shared" si="52"/>
        <v>46</v>
      </c>
      <c r="I20" s="7">
        <v>4</v>
      </c>
      <c r="J20" s="7">
        <f>I20*24</f>
        <v>96</v>
      </c>
      <c r="K20" s="8">
        <v>4</v>
      </c>
      <c r="L20" s="7">
        <f t="shared" si="5"/>
        <v>96</v>
      </c>
      <c r="M20" s="8">
        <v>4</v>
      </c>
      <c r="N20" s="7">
        <f t="shared" si="5"/>
        <v>96</v>
      </c>
      <c r="O20" s="7">
        <v>2</v>
      </c>
      <c r="P20" s="7">
        <f t="shared" si="43"/>
        <v>48</v>
      </c>
      <c r="Q20" s="8">
        <v>4</v>
      </c>
      <c r="R20" s="7">
        <f t="shared" si="44"/>
        <v>96</v>
      </c>
      <c r="S20" s="8">
        <v>4</v>
      </c>
      <c r="T20" s="7">
        <f t="shared" si="45"/>
        <v>96</v>
      </c>
      <c r="U20" s="8">
        <v>4</v>
      </c>
      <c r="V20" s="7">
        <f t="shared" si="46"/>
        <v>96</v>
      </c>
      <c r="W20" s="8">
        <v>4</v>
      </c>
      <c r="X20" s="7">
        <f t="shared" si="47"/>
        <v>96</v>
      </c>
      <c r="Y20" s="8">
        <v>4</v>
      </c>
      <c r="Z20" s="7">
        <f t="shared" si="48"/>
        <v>96</v>
      </c>
      <c r="AA20" s="8">
        <v>4</v>
      </c>
      <c r="AB20" s="7">
        <f t="shared" si="49"/>
        <v>96</v>
      </c>
      <c r="AC20" s="8">
        <v>4</v>
      </c>
      <c r="AD20" s="7">
        <f t="shared" si="50"/>
        <v>96</v>
      </c>
      <c r="AE20" s="8">
        <v>4</v>
      </c>
      <c r="AF20" s="7">
        <f t="shared" si="51"/>
        <v>96</v>
      </c>
      <c r="AG20">
        <f t="shared" si="0"/>
        <v>46</v>
      </c>
      <c r="AH20">
        <f t="shared" si="15"/>
        <v>1104</v>
      </c>
      <c r="AI20" s="82">
        <f t="shared" si="1"/>
        <v>3.8333333333333335</v>
      </c>
    </row>
    <row r="21" spans="1:35" ht="19.95" customHeight="1" x14ac:dyDescent="0.3">
      <c r="A21" s="4">
        <v>15</v>
      </c>
      <c r="B21" s="4">
        <v>15</v>
      </c>
      <c r="C21" s="5" t="s">
        <v>145</v>
      </c>
      <c r="D21" s="9">
        <v>950</v>
      </c>
      <c r="E21" s="9">
        <v>47</v>
      </c>
      <c r="F21" s="9">
        <v>2</v>
      </c>
      <c r="G21" s="83">
        <f t="shared" si="2"/>
        <v>2256</v>
      </c>
      <c r="H21" s="83">
        <f t="shared" si="52"/>
        <v>94</v>
      </c>
      <c r="I21" s="7">
        <v>8</v>
      </c>
      <c r="J21" s="7">
        <f>I21*24</f>
        <v>192</v>
      </c>
      <c r="K21" s="7">
        <v>8</v>
      </c>
      <c r="L21" s="7">
        <f>K21*24</f>
        <v>192</v>
      </c>
      <c r="M21" s="7">
        <v>8</v>
      </c>
      <c r="N21" s="7">
        <f>M21*24</f>
        <v>192</v>
      </c>
      <c r="O21" s="7">
        <v>4</v>
      </c>
      <c r="P21" s="7">
        <f>O21*24</f>
        <v>96</v>
      </c>
      <c r="Q21" s="7">
        <v>10</v>
      </c>
      <c r="R21" s="7">
        <f>Q21*24</f>
        <v>240</v>
      </c>
      <c r="S21" s="7">
        <v>8</v>
      </c>
      <c r="T21" s="7">
        <f>S21*24</f>
        <v>192</v>
      </c>
      <c r="U21" s="7">
        <v>10</v>
      </c>
      <c r="V21" s="7">
        <f>U21*24</f>
        <v>240</v>
      </c>
      <c r="W21" s="7">
        <v>8</v>
      </c>
      <c r="X21" s="7">
        <f>W21*24</f>
        <v>192</v>
      </c>
      <c r="Y21" s="7">
        <v>8</v>
      </c>
      <c r="Z21" s="7">
        <f>Y21*24</f>
        <v>192</v>
      </c>
      <c r="AA21" s="7">
        <v>10</v>
      </c>
      <c r="AB21" s="7">
        <f>AA21*24</f>
        <v>240</v>
      </c>
      <c r="AC21" s="7">
        <v>8</v>
      </c>
      <c r="AD21" s="7">
        <f>AC21*24</f>
        <v>192</v>
      </c>
      <c r="AE21" s="7">
        <v>4</v>
      </c>
      <c r="AF21" s="7">
        <f>AE21*24</f>
        <v>96</v>
      </c>
      <c r="AG21">
        <f t="shared" si="0"/>
        <v>94</v>
      </c>
      <c r="AH21">
        <f t="shared" si="15"/>
        <v>2256</v>
      </c>
      <c r="AI21" s="82">
        <f t="shared" si="1"/>
        <v>7.833333333333333</v>
      </c>
    </row>
    <row r="22" spans="1:35" ht="19.95" customHeight="1" x14ac:dyDescent="0.3">
      <c r="A22" s="4">
        <v>16</v>
      </c>
      <c r="B22" s="4">
        <v>16</v>
      </c>
      <c r="C22" s="5" t="s">
        <v>146</v>
      </c>
      <c r="D22" s="9">
        <v>500</v>
      </c>
      <c r="E22" s="9">
        <v>23</v>
      </c>
      <c r="F22" s="9">
        <v>2</v>
      </c>
      <c r="G22" s="83">
        <f t="shared" si="2"/>
        <v>1104</v>
      </c>
      <c r="H22" s="83">
        <f t="shared" si="52"/>
        <v>46</v>
      </c>
      <c r="I22" s="7">
        <v>4</v>
      </c>
      <c r="J22" s="7">
        <f t="shared" si="4"/>
        <v>96</v>
      </c>
      <c r="K22" s="8">
        <v>4</v>
      </c>
      <c r="L22" s="7">
        <f t="shared" ref="L22" si="59">K22*24</f>
        <v>96</v>
      </c>
      <c r="M22" s="8">
        <v>4</v>
      </c>
      <c r="N22" s="7">
        <f t="shared" ref="N22" si="60">M22*24</f>
        <v>96</v>
      </c>
      <c r="O22" s="7">
        <v>2</v>
      </c>
      <c r="P22" s="7">
        <f t="shared" si="43"/>
        <v>48</v>
      </c>
      <c r="Q22" s="8">
        <v>4</v>
      </c>
      <c r="R22" s="7">
        <f t="shared" si="44"/>
        <v>96</v>
      </c>
      <c r="S22" s="8">
        <v>4</v>
      </c>
      <c r="T22" s="7">
        <f t="shared" si="45"/>
        <v>96</v>
      </c>
      <c r="U22" s="8">
        <v>4</v>
      </c>
      <c r="V22" s="7">
        <f t="shared" si="46"/>
        <v>96</v>
      </c>
      <c r="W22" s="8">
        <v>4</v>
      </c>
      <c r="X22" s="7">
        <f t="shared" si="47"/>
        <v>96</v>
      </c>
      <c r="Y22" s="8">
        <v>4</v>
      </c>
      <c r="Z22" s="7">
        <f t="shared" si="48"/>
        <v>96</v>
      </c>
      <c r="AA22" s="8">
        <v>4</v>
      </c>
      <c r="AB22" s="7">
        <f t="shared" si="49"/>
        <v>96</v>
      </c>
      <c r="AC22" s="8">
        <v>4</v>
      </c>
      <c r="AD22" s="7">
        <f t="shared" si="50"/>
        <v>96</v>
      </c>
      <c r="AE22" s="7">
        <v>4</v>
      </c>
      <c r="AF22" s="7">
        <f t="shared" si="51"/>
        <v>96</v>
      </c>
      <c r="AG22">
        <f t="shared" si="0"/>
        <v>46</v>
      </c>
      <c r="AH22">
        <f t="shared" si="15"/>
        <v>1104</v>
      </c>
      <c r="AI22" s="82">
        <f t="shared" si="1"/>
        <v>3.8333333333333335</v>
      </c>
    </row>
    <row r="23" spans="1:35" ht="19.95" customHeight="1" x14ac:dyDescent="0.3">
      <c r="A23" s="4">
        <v>17</v>
      </c>
      <c r="B23" s="4">
        <v>17</v>
      </c>
      <c r="C23" s="5" t="s">
        <v>147</v>
      </c>
      <c r="D23" s="9">
        <v>300</v>
      </c>
      <c r="E23" s="9">
        <v>12</v>
      </c>
      <c r="F23" s="9">
        <v>2</v>
      </c>
      <c r="G23" s="83">
        <f t="shared" si="2"/>
        <v>576</v>
      </c>
      <c r="H23" s="83">
        <f t="shared" si="52"/>
        <v>24</v>
      </c>
      <c r="I23" s="7">
        <v>2</v>
      </c>
      <c r="J23" s="7">
        <f t="shared" si="4"/>
        <v>48</v>
      </c>
      <c r="K23" s="7">
        <v>2</v>
      </c>
      <c r="L23" s="7">
        <f t="shared" si="5"/>
        <v>48</v>
      </c>
      <c r="M23" s="7">
        <v>2</v>
      </c>
      <c r="N23" s="7">
        <f t="shared" si="5"/>
        <v>48</v>
      </c>
      <c r="O23" s="7">
        <v>2</v>
      </c>
      <c r="P23" s="7">
        <f t="shared" si="43"/>
        <v>48</v>
      </c>
      <c r="Q23" s="7">
        <v>2</v>
      </c>
      <c r="R23" s="7">
        <f t="shared" si="44"/>
        <v>48</v>
      </c>
      <c r="S23" s="7">
        <v>2</v>
      </c>
      <c r="T23" s="7">
        <f t="shared" si="45"/>
        <v>48</v>
      </c>
      <c r="U23" s="7">
        <v>2</v>
      </c>
      <c r="V23" s="7">
        <f t="shared" si="46"/>
        <v>48</v>
      </c>
      <c r="W23" s="7">
        <v>2</v>
      </c>
      <c r="X23" s="7">
        <f t="shared" si="47"/>
        <v>48</v>
      </c>
      <c r="Y23" s="7">
        <v>2</v>
      </c>
      <c r="Z23" s="7">
        <f t="shared" si="48"/>
        <v>48</v>
      </c>
      <c r="AA23" s="7">
        <v>2</v>
      </c>
      <c r="AB23" s="7">
        <f t="shared" si="49"/>
        <v>48</v>
      </c>
      <c r="AC23" s="7">
        <v>2</v>
      </c>
      <c r="AD23" s="7">
        <f t="shared" si="50"/>
        <v>48</v>
      </c>
      <c r="AE23" s="7">
        <v>2</v>
      </c>
      <c r="AF23" s="7">
        <f t="shared" si="51"/>
        <v>48</v>
      </c>
      <c r="AG23">
        <f t="shared" si="0"/>
        <v>24</v>
      </c>
      <c r="AH23">
        <f t="shared" si="15"/>
        <v>576</v>
      </c>
      <c r="AI23" s="82">
        <f t="shared" si="1"/>
        <v>2</v>
      </c>
    </row>
    <row r="24" spans="1:35" ht="19.95" customHeight="1" x14ac:dyDescent="0.3">
      <c r="A24" s="4">
        <v>18</v>
      </c>
      <c r="B24" s="4">
        <v>18</v>
      </c>
      <c r="C24" s="5" t="s">
        <v>148</v>
      </c>
      <c r="D24" s="9">
        <v>100</v>
      </c>
      <c r="E24" s="9">
        <v>12</v>
      </c>
      <c r="F24" s="9">
        <v>2</v>
      </c>
      <c r="G24" s="83">
        <f t="shared" si="2"/>
        <v>576</v>
      </c>
      <c r="H24" s="83">
        <f t="shared" si="52"/>
        <v>24</v>
      </c>
      <c r="I24" s="7">
        <v>2</v>
      </c>
      <c r="J24" s="7">
        <f t="shared" si="4"/>
        <v>48</v>
      </c>
      <c r="K24" s="7">
        <v>2</v>
      </c>
      <c r="L24" s="7">
        <f t="shared" ref="L24" si="61">K24*24</f>
        <v>48</v>
      </c>
      <c r="M24" s="7">
        <v>2</v>
      </c>
      <c r="N24" s="7">
        <f t="shared" ref="N24" si="62">M24*24</f>
        <v>48</v>
      </c>
      <c r="O24" s="7">
        <v>2</v>
      </c>
      <c r="P24" s="7">
        <f t="shared" si="43"/>
        <v>48</v>
      </c>
      <c r="Q24" s="7">
        <v>2</v>
      </c>
      <c r="R24" s="7">
        <f t="shared" si="44"/>
        <v>48</v>
      </c>
      <c r="S24" s="7">
        <v>2</v>
      </c>
      <c r="T24" s="7">
        <f t="shared" si="45"/>
        <v>48</v>
      </c>
      <c r="U24" s="7">
        <v>2</v>
      </c>
      <c r="V24" s="7">
        <f t="shared" si="46"/>
        <v>48</v>
      </c>
      <c r="W24" s="7">
        <v>2</v>
      </c>
      <c r="X24" s="7">
        <f t="shared" si="47"/>
        <v>48</v>
      </c>
      <c r="Y24" s="7">
        <v>2</v>
      </c>
      <c r="Z24" s="7">
        <f t="shared" si="48"/>
        <v>48</v>
      </c>
      <c r="AA24" s="7">
        <v>2</v>
      </c>
      <c r="AB24" s="7">
        <f t="shared" si="49"/>
        <v>48</v>
      </c>
      <c r="AC24" s="7">
        <v>2</v>
      </c>
      <c r="AD24" s="7">
        <f t="shared" si="50"/>
        <v>48</v>
      </c>
      <c r="AE24" s="7">
        <v>2</v>
      </c>
      <c r="AF24" s="7">
        <f t="shared" si="51"/>
        <v>48</v>
      </c>
      <c r="AG24">
        <f t="shared" si="0"/>
        <v>24</v>
      </c>
      <c r="AH24">
        <f t="shared" si="15"/>
        <v>576</v>
      </c>
      <c r="AI24" s="82">
        <f t="shared" si="1"/>
        <v>2</v>
      </c>
    </row>
    <row r="25" spans="1:35" ht="19.95" customHeight="1" x14ac:dyDescent="0.3">
      <c r="A25" s="4">
        <v>19</v>
      </c>
      <c r="B25" s="4">
        <v>19</v>
      </c>
      <c r="C25" s="5" t="s">
        <v>149</v>
      </c>
      <c r="D25" s="9">
        <v>300</v>
      </c>
      <c r="E25" s="9">
        <v>12</v>
      </c>
      <c r="F25" s="9">
        <v>2</v>
      </c>
      <c r="G25" s="83">
        <f t="shared" si="2"/>
        <v>576</v>
      </c>
      <c r="H25" s="83">
        <f t="shared" si="52"/>
        <v>24</v>
      </c>
      <c r="I25" s="7">
        <v>2</v>
      </c>
      <c r="J25" s="7">
        <f t="shared" si="4"/>
        <v>48</v>
      </c>
      <c r="K25" s="7">
        <v>2</v>
      </c>
      <c r="L25" s="7">
        <f t="shared" ref="L25:L27" si="63">K25*24</f>
        <v>48</v>
      </c>
      <c r="M25" s="7">
        <v>2</v>
      </c>
      <c r="N25" s="7">
        <f t="shared" ref="N25:N27" si="64">M25*24</f>
        <v>48</v>
      </c>
      <c r="O25" s="7">
        <v>2</v>
      </c>
      <c r="P25" s="7">
        <f t="shared" si="43"/>
        <v>48</v>
      </c>
      <c r="Q25" s="7">
        <v>2</v>
      </c>
      <c r="R25" s="7">
        <f t="shared" si="44"/>
        <v>48</v>
      </c>
      <c r="S25" s="7">
        <v>2</v>
      </c>
      <c r="T25" s="7">
        <f t="shared" si="45"/>
        <v>48</v>
      </c>
      <c r="U25" s="7">
        <v>2</v>
      </c>
      <c r="V25" s="7">
        <f t="shared" si="46"/>
        <v>48</v>
      </c>
      <c r="W25" s="7">
        <v>2</v>
      </c>
      <c r="X25" s="7">
        <f t="shared" si="47"/>
        <v>48</v>
      </c>
      <c r="Y25" s="7">
        <v>2</v>
      </c>
      <c r="Z25" s="7">
        <f t="shared" si="48"/>
        <v>48</v>
      </c>
      <c r="AA25" s="7">
        <v>2</v>
      </c>
      <c r="AB25" s="7">
        <f t="shared" si="49"/>
        <v>48</v>
      </c>
      <c r="AC25" s="7">
        <v>2</v>
      </c>
      <c r="AD25" s="7">
        <f t="shared" si="50"/>
        <v>48</v>
      </c>
      <c r="AE25" s="7">
        <v>2</v>
      </c>
      <c r="AF25" s="7">
        <f t="shared" si="51"/>
        <v>48</v>
      </c>
      <c r="AG25">
        <f t="shared" si="0"/>
        <v>24</v>
      </c>
      <c r="AH25">
        <f t="shared" si="15"/>
        <v>576</v>
      </c>
      <c r="AI25" s="82">
        <f t="shared" si="1"/>
        <v>2</v>
      </c>
    </row>
    <row r="26" spans="1:35" ht="19.95" customHeight="1" x14ac:dyDescent="0.3">
      <c r="A26" s="4">
        <v>20</v>
      </c>
      <c r="B26" s="4">
        <v>20</v>
      </c>
      <c r="C26" s="5" t="s">
        <v>150</v>
      </c>
      <c r="D26" s="9">
        <v>300</v>
      </c>
      <c r="E26" s="9">
        <v>23</v>
      </c>
      <c r="F26" s="9">
        <v>2</v>
      </c>
      <c r="G26" s="83">
        <f t="shared" si="2"/>
        <v>1104</v>
      </c>
      <c r="H26" s="83">
        <f t="shared" si="52"/>
        <v>46</v>
      </c>
      <c r="I26" s="7">
        <v>4</v>
      </c>
      <c r="J26" s="7">
        <f>I26*24</f>
        <v>96</v>
      </c>
      <c r="K26" s="8">
        <v>4</v>
      </c>
      <c r="L26" s="7">
        <f t="shared" si="5"/>
        <v>96</v>
      </c>
      <c r="M26" s="8">
        <v>4</v>
      </c>
      <c r="N26" s="7">
        <f t="shared" si="5"/>
        <v>96</v>
      </c>
      <c r="O26" s="7">
        <v>2</v>
      </c>
      <c r="P26" s="7">
        <f t="shared" si="43"/>
        <v>48</v>
      </c>
      <c r="Q26" s="8">
        <v>4</v>
      </c>
      <c r="R26" s="7">
        <f t="shared" si="44"/>
        <v>96</v>
      </c>
      <c r="S26" s="8">
        <v>4</v>
      </c>
      <c r="T26" s="7">
        <f t="shared" si="45"/>
        <v>96</v>
      </c>
      <c r="U26" s="8">
        <v>4</v>
      </c>
      <c r="V26" s="7">
        <f t="shared" si="46"/>
        <v>96</v>
      </c>
      <c r="W26" s="8">
        <v>4</v>
      </c>
      <c r="X26" s="7">
        <f t="shared" si="47"/>
        <v>96</v>
      </c>
      <c r="Y26" s="8">
        <v>4</v>
      </c>
      <c r="Z26" s="7">
        <f t="shared" si="48"/>
        <v>96</v>
      </c>
      <c r="AA26" s="8">
        <v>4</v>
      </c>
      <c r="AB26" s="7">
        <f t="shared" si="49"/>
        <v>96</v>
      </c>
      <c r="AC26" s="8">
        <v>4</v>
      </c>
      <c r="AD26" s="7">
        <f t="shared" si="50"/>
        <v>96</v>
      </c>
      <c r="AE26" s="8">
        <v>4</v>
      </c>
      <c r="AF26" s="7">
        <f t="shared" si="51"/>
        <v>96</v>
      </c>
      <c r="AG26">
        <f t="shared" si="0"/>
        <v>46</v>
      </c>
      <c r="AH26">
        <f t="shared" si="15"/>
        <v>1104</v>
      </c>
      <c r="AI26" s="82">
        <f t="shared" si="1"/>
        <v>3.8333333333333335</v>
      </c>
    </row>
    <row r="27" spans="1:35" ht="19.95" customHeight="1" x14ac:dyDescent="0.3">
      <c r="A27" s="4">
        <v>21</v>
      </c>
      <c r="B27" s="4">
        <v>21</v>
      </c>
      <c r="C27" s="5" t="s">
        <v>151</v>
      </c>
      <c r="D27" s="9">
        <v>50</v>
      </c>
      <c r="E27" s="9">
        <v>12</v>
      </c>
      <c r="F27" s="9">
        <v>1</v>
      </c>
      <c r="G27" s="83">
        <f t="shared" si="2"/>
        <v>288</v>
      </c>
      <c r="H27" s="83">
        <f t="shared" si="52"/>
        <v>12</v>
      </c>
      <c r="I27" s="7">
        <v>2</v>
      </c>
      <c r="J27" s="7">
        <f t="shared" si="4"/>
        <v>48</v>
      </c>
      <c r="K27" s="8">
        <v>2</v>
      </c>
      <c r="L27" s="7">
        <f t="shared" si="63"/>
        <v>48</v>
      </c>
      <c r="M27" s="8">
        <v>2</v>
      </c>
      <c r="N27" s="7">
        <f t="shared" si="64"/>
        <v>48</v>
      </c>
      <c r="O27" s="7">
        <v>2</v>
      </c>
      <c r="P27" s="7">
        <f t="shared" si="43"/>
        <v>48</v>
      </c>
      <c r="Q27" s="8">
        <v>2</v>
      </c>
      <c r="R27" s="7">
        <f t="shared" si="44"/>
        <v>48</v>
      </c>
      <c r="S27" s="8">
        <v>2</v>
      </c>
      <c r="T27" s="7">
        <f t="shared" si="45"/>
        <v>48</v>
      </c>
      <c r="U27" s="8">
        <v>2</v>
      </c>
      <c r="V27" s="7">
        <f t="shared" si="46"/>
        <v>48</v>
      </c>
      <c r="W27" s="8">
        <v>2</v>
      </c>
      <c r="X27" s="7">
        <f t="shared" si="47"/>
        <v>48</v>
      </c>
      <c r="Y27" s="8">
        <v>2</v>
      </c>
      <c r="Z27" s="7">
        <f t="shared" si="48"/>
        <v>48</v>
      </c>
      <c r="AA27" s="8">
        <v>2</v>
      </c>
      <c r="AB27" s="7">
        <f t="shared" si="49"/>
        <v>48</v>
      </c>
      <c r="AC27" s="8">
        <v>2</v>
      </c>
      <c r="AD27" s="7">
        <f t="shared" si="50"/>
        <v>48</v>
      </c>
      <c r="AE27" s="8">
        <v>2</v>
      </c>
      <c r="AF27" s="7">
        <f>AE27*24</f>
        <v>48</v>
      </c>
      <c r="AG27">
        <f t="shared" si="0"/>
        <v>24</v>
      </c>
      <c r="AH27">
        <f t="shared" si="15"/>
        <v>576</v>
      </c>
      <c r="AI27" s="82">
        <f t="shared" si="1"/>
        <v>1</v>
      </c>
    </row>
    <row r="28" spans="1:35" ht="19.95" customHeight="1" x14ac:dyDescent="0.3">
      <c r="A28" s="4">
        <v>22</v>
      </c>
      <c r="B28" s="4">
        <v>22</v>
      </c>
      <c r="C28" s="5" t="s">
        <v>152</v>
      </c>
      <c r="D28" s="9">
        <v>50</v>
      </c>
      <c r="E28" s="9">
        <v>12</v>
      </c>
      <c r="F28" s="9">
        <v>0</v>
      </c>
      <c r="G28" s="83">
        <f t="shared" si="2"/>
        <v>0</v>
      </c>
      <c r="H28" s="83">
        <f t="shared" si="52"/>
        <v>0</v>
      </c>
      <c r="I28" s="7"/>
      <c r="J28" s="7"/>
      <c r="K28" s="8"/>
      <c r="L28" s="7"/>
      <c r="M28" s="8"/>
      <c r="N28" s="7"/>
      <c r="O28" s="7"/>
      <c r="P28" s="7"/>
      <c r="Q28" s="8"/>
      <c r="R28" s="7"/>
      <c r="S28" s="8"/>
      <c r="T28" s="7"/>
      <c r="U28" s="8"/>
      <c r="V28" s="7"/>
      <c r="W28" s="8"/>
      <c r="X28" s="7"/>
      <c r="Y28" s="8"/>
      <c r="Z28" s="7"/>
      <c r="AA28" s="8"/>
      <c r="AB28" s="7"/>
      <c r="AC28" s="8"/>
      <c r="AD28" s="7"/>
      <c r="AE28" s="7"/>
      <c r="AF28" s="7"/>
      <c r="AG28">
        <f t="shared" si="0"/>
        <v>0</v>
      </c>
      <c r="AH28">
        <f t="shared" si="15"/>
        <v>0</v>
      </c>
      <c r="AI28" s="82">
        <f t="shared" si="1"/>
        <v>0</v>
      </c>
    </row>
    <row r="29" spans="1:35" ht="19.95" customHeight="1" x14ac:dyDescent="0.3">
      <c r="A29" s="4">
        <v>23</v>
      </c>
      <c r="B29" s="4">
        <v>23</v>
      </c>
      <c r="C29" s="5" t="s">
        <v>154</v>
      </c>
      <c r="D29" s="9">
        <v>300</v>
      </c>
      <c r="E29" s="9">
        <v>12</v>
      </c>
      <c r="F29" s="9">
        <v>2</v>
      </c>
      <c r="G29" s="83">
        <f t="shared" si="2"/>
        <v>576</v>
      </c>
      <c r="H29" s="83">
        <f t="shared" si="52"/>
        <v>24</v>
      </c>
      <c r="I29" s="7">
        <v>2</v>
      </c>
      <c r="J29" s="7">
        <f t="shared" ref="J29:J33" si="65">I29*24</f>
        <v>48</v>
      </c>
      <c r="K29" s="8">
        <v>2</v>
      </c>
      <c r="L29" s="7">
        <f t="shared" ref="L29" si="66">K29*24</f>
        <v>48</v>
      </c>
      <c r="M29" s="8">
        <v>2</v>
      </c>
      <c r="N29" s="7">
        <f t="shared" ref="N29" si="67">M29*24</f>
        <v>48</v>
      </c>
      <c r="O29" s="7">
        <v>2</v>
      </c>
      <c r="P29" s="7">
        <f t="shared" si="43"/>
        <v>48</v>
      </c>
      <c r="Q29" s="8">
        <v>2</v>
      </c>
      <c r="R29" s="7">
        <f t="shared" si="44"/>
        <v>48</v>
      </c>
      <c r="S29" s="8">
        <v>2</v>
      </c>
      <c r="T29" s="7">
        <f t="shared" si="45"/>
        <v>48</v>
      </c>
      <c r="U29" s="8">
        <v>2</v>
      </c>
      <c r="V29" s="7">
        <f t="shared" si="46"/>
        <v>48</v>
      </c>
      <c r="W29" s="8">
        <v>2</v>
      </c>
      <c r="X29" s="7">
        <f t="shared" si="47"/>
        <v>48</v>
      </c>
      <c r="Y29" s="8">
        <v>2</v>
      </c>
      <c r="Z29" s="7">
        <f t="shared" si="48"/>
        <v>48</v>
      </c>
      <c r="AA29" s="8">
        <v>2</v>
      </c>
      <c r="AB29" s="7">
        <f t="shared" si="49"/>
        <v>48</v>
      </c>
      <c r="AC29" s="8">
        <v>2</v>
      </c>
      <c r="AD29" s="7">
        <f t="shared" si="50"/>
        <v>48</v>
      </c>
      <c r="AE29" s="8">
        <v>2</v>
      </c>
      <c r="AF29" s="7">
        <f t="shared" si="51"/>
        <v>48</v>
      </c>
      <c r="AG29">
        <f t="shared" si="0"/>
        <v>24</v>
      </c>
      <c r="AH29">
        <f t="shared" si="15"/>
        <v>576</v>
      </c>
      <c r="AI29" s="82">
        <f t="shared" si="1"/>
        <v>2</v>
      </c>
    </row>
    <row r="30" spans="1:35" ht="19.95" customHeight="1" x14ac:dyDescent="0.3">
      <c r="A30" s="4">
        <v>24</v>
      </c>
      <c r="B30" s="4">
        <v>24</v>
      </c>
      <c r="C30" s="5" t="s">
        <v>156</v>
      </c>
      <c r="D30" s="9">
        <v>300</v>
      </c>
      <c r="E30" s="9">
        <v>11</v>
      </c>
      <c r="F30" s="9">
        <v>2</v>
      </c>
      <c r="G30" s="83">
        <f t="shared" si="2"/>
        <v>528</v>
      </c>
      <c r="H30" s="83">
        <f t="shared" si="52"/>
        <v>22</v>
      </c>
      <c r="I30" s="7">
        <v>2</v>
      </c>
      <c r="J30" s="7">
        <f t="shared" si="65"/>
        <v>48</v>
      </c>
      <c r="K30" s="8">
        <v>2</v>
      </c>
      <c r="L30" s="7">
        <f t="shared" ref="L30" si="68">K30*24</f>
        <v>48</v>
      </c>
      <c r="M30" s="8">
        <v>2</v>
      </c>
      <c r="N30" s="7">
        <f t="shared" ref="N30" si="69">M30*24</f>
        <v>48</v>
      </c>
      <c r="O30" s="7">
        <v>2</v>
      </c>
      <c r="P30" s="7">
        <f t="shared" si="43"/>
        <v>48</v>
      </c>
      <c r="Q30" s="8">
        <v>2</v>
      </c>
      <c r="R30" s="7">
        <f t="shared" si="44"/>
        <v>48</v>
      </c>
      <c r="S30" s="8">
        <v>2</v>
      </c>
      <c r="T30" s="7">
        <f t="shared" si="45"/>
        <v>48</v>
      </c>
      <c r="U30" s="8">
        <v>2</v>
      </c>
      <c r="V30" s="7">
        <f t="shared" si="46"/>
        <v>48</v>
      </c>
      <c r="W30" s="8">
        <v>2</v>
      </c>
      <c r="X30" s="7">
        <f t="shared" si="47"/>
        <v>48</v>
      </c>
      <c r="Y30" s="8">
        <v>2</v>
      </c>
      <c r="Z30" s="7">
        <f t="shared" si="48"/>
        <v>48</v>
      </c>
      <c r="AA30" s="8">
        <v>2</v>
      </c>
      <c r="AB30" s="7">
        <f t="shared" si="49"/>
        <v>48</v>
      </c>
      <c r="AC30" s="8">
        <v>2</v>
      </c>
      <c r="AD30" s="7">
        <f t="shared" si="50"/>
        <v>48</v>
      </c>
      <c r="AE30" s="8">
        <v>0</v>
      </c>
      <c r="AF30" s="7">
        <f t="shared" si="51"/>
        <v>0</v>
      </c>
      <c r="AG30">
        <f t="shared" si="0"/>
        <v>22</v>
      </c>
      <c r="AH30">
        <f t="shared" si="15"/>
        <v>528</v>
      </c>
      <c r="AI30" s="82">
        <f t="shared" si="1"/>
        <v>1.8333333333333333</v>
      </c>
    </row>
    <row r="31" spans="1:35" ht="19.95" customHeight="1" x14ac:dyDescent="0.3">
      <c r="A31" s="4">
        <v>25</v>
      </c>
      <c r="B31" s="4">
        <v>25</v>
      </c>
      <c r="C31" s="5" t="s">
        <v>158</v>
      </c>
      <c r="D31" s="9">
        <v>300</v>
      </c>
      <c r="E31" s="9">
        <v>11</v>
      </c>
      <c r="F31" s="9">
        <v>2</v>
      </c>
      <c r="G31" s="83">
        <f t="shared" si="2"/>
        <v>528</v>
      </c>
      <c r="H31" s="83">
        <f t="shared" si="52"/>
        <v>22</v>
      </c>
      <c r="I31" s="7">
        <v>2</v>
      </c>
      <c r="J31" s="7">
        <f t="shared" si="65"/>
        <v>48</v>
      </c>
      <c r="K31" s="8">
        <v>2</v>
      </c>
      <c r="L31" s="7">
        <f t="shared" ref="L31" si="70">K31*24</f>
        <v>48</v>
      </c>
      <c r="M31" s="8">
        <v>2</v>
      </c>
      <c r="N31" s="7">
        <f t="shared" ref="N31" si="71">M31*24</f>
        <v>48</v>
      </c>
      <c r="O31" s="7">
        <v>2</v>
      </c>
      <c r="P31" s="7">
        <f t="shared" si="43"/>
        <v>48</v>
      </c>
      <c r="Q31" s="8">
        <v>2</v>
      </c>
      <c r="R31" s="7">
        <f t="shared" si="44"/>
        <v>48</v>
      </c>
      <c r="S31" s="8">
        <v>2</v>
      </c>
      <c r="T31" s="7">
        <f t="shared" si="45"/>
        <v>48</v>
      </c>
      <c r="U31" s="8">
        <v>2</v>
      </c>
      <c r="V31" s="7">
        <f t="shared" si="46"/>
        <v>48</v>
      </c>
      <c r="W31" s="8">
        <v>2</v>
      </c>
      <c r="X31" s="7">
        <f t="shared" si="47"/>
        <v>48</v>
      </c>
      <c r="Y31" s="8">
        <v>2</v>
      </c>
      <c r="Z31" s="7">
        <f t="shared" si="48"/>
        <v>48</v>
      </c>
      <c r="AA31" s="8">
        <v>2</v>
      </c>
      <c r="AB31" s="7">
        <f t="shared" si="49"/>
        <v>48</v>
      </c>
      <c r="AC31" s="8">
        <v>2</v>
      </c>
      <c r="AD31" s="7">
        <f t="shared" si="50"/>
        <v>48</v>
      </c>
      <c r="AE31" s="8">
        <v>0</v>
      </c>
      <c r="AF31" s="7">
        <f t="shared" si="51"/>
        <v>0</v>
      </c>
      <c r="AG31">
        <f t="shared" si="0"/>
        <v>22</v>
      </c>
      <c r="AH31">
        <f t="shared" si="15"/>
        <v>528</v>
      </c>
      <c r="AI31" s="82">
        <f t="shared" si="1"/>
        <v>1.8333333333333333</v>
      </c>
    </row>
    <row r="32" spans="1:35" ht="19.95" customHeight="1" x14ac:dyDescent="0.3">
      <c r="A32" s="4">
        <v>26</v>
      </c>
      <c r="B32" s="4">
        <v>26</v>
      </c>
      <c r="C32" s="5" t="s">
        <v>159</v>
      </c>
      <c r="D32" s="9">
        <v>300</v>
      </c>
      <c r="E32" s="9">
        <v>11</v>
      </c>
      <c r="F32" s="9">
        <v>2</v>
      </c>
      <c r="G32" s="83">
        <f t="shared" si="2"/>
        <v>528</v>
      </c>
      <c r="H32" s="83">
        <f t="shared" si="52"/>
        <v>22</v>
      </c>
      <c r="I32" s="7">
        <v>2</v>
      </c>
      <c r="J32" s="7">
        <f t="shared" si="65"/>
        <v>48</v>
      </c>
      <c r="K32" s="8">
        <v>2</v>
      </c>
      <c r="L32" s="7">
        <f t="shared" ref="L32" si="72">K32*24</f>
        <v>48</v>
      </c>
      <c r="M32" s="8">
        <v>2</v>
      </c>
      <c r="N32" s="7">
        <f t="shared" ref="N32" si="73">M32*24</f>
        <v>48</v>
      </c>
      <c r="O32" s="7">
        <v>2</v>
      </c>
      <c r="P32" s="7">
        <f t="shared" si="43"/>
        <v>48</v>
      </c>
      <c r="Q32" s="8">
        <v>2</v>
      </c>
      <c r="R32" s="7">
        <f t="shared" si="44"/>
        <v>48</v>
      </c>
      <c r="S32" s="8">
        <v>2</v>
      </c>
      <c r="T32" s="7">
        <f t="shared" si="45"/>
        <v>48</v>
      </c>
      <c r="U32" s="8">
        <v>2</v>
      </c>
      <c r="V32" s="7">
        <f t="shared" si="46"/>
        <v>48</v>
      </c>
      <c r="W32" s="8">
        <v>2</v>
      </c>
      <c r="X32" s="7">
        <f t="shared" si="47"/>
        <v>48</v>
      </c>
      <c r="Y32" s="8">
        <v>2</v>
      </c>
      <c r="Z32" s="7">
        <f t="shared" si="48"/>
        <v>48</v>
      </c>
      <c r="AA32" s="8">
        <v>2</v>
      </c>
      <c r="AB32" s="7">
        <f t="shared" si="49"/>
        <v>48</v>
      </c>
      <c r="AC32" s="8">
        <v>2</v>
      </c>
      <c r="AD32" s="7">
        <f t="shared" si="50"/>
        <v>48</v>
      </c>
      <c r="AE32" s="8">
        <v>0</v>
      </c>
      <c r="AF32" s="7">
        <f t="shared" si="51"/>
        <v>0</v>
      </c>
      <c r="AG32">
        <f t="shared" si="0"/>
        <v>22</v>
      </c>
      <c r="AH32">
        <f t="shared" si="15"/>
        <v>528</v>
      </c>
      <c r="AI32" s="82">
        <f t="shared" si="1"/>
        <v>1.8333333333333333</v>
      </c>
    </row>
    <row r="33" spans="1:35" ht="19.95" customHeight="1" x14ac:dyDescent="0.3">
      <c r="A33" s="4">
        <v>27</v>
      </c>
      <c r="B33" s="4">
        <v>27</v>
      </c>
      <c r="C33" s="5" t="s">
        <v>161</v>
      </c>
      <c r="D33" s="9">
        <v>300</v>
      </c>
      <c r="E33" s="9">
        <v>11</v>
      </c>
      <c r="F33" s="9">
        <v>2</v>
      </c>
      <c r="G33" s="83">
        <f t="shared" si="2"/>
        <v>528</v>
      </c>
      <c r="H33" s="83">
        <f t="shared" si="52"/>
        <v>22</v>
      </c>
      <c r="I33" s="7">
        <v>2</v>
      </c>
      <c r="J33" s="7">
        <f t="shared" si="65"/>
        <v>48</v>
      </c>
      <c r="K33" s="8">
        <v>2</v>
      </c>
      <c r="L33" s="7">
        <f t="shared" ref="L33" si="74">K33*24</f>
        <v>48</v>
      </c>
      <c r="M33" s="8">
        <v>2</v>
      </c>
      <c r="N33" s="7">
        <f t="shared" ref="N33" si="75">M33*24</f>
        <v>48</v>
      </c>
      <c r="O33" s="7">
        <v>2</v>
      </c>
      <c r="P33" s="7">
        <f t="shared" si="43"/>
        <v>48</v>
      </c>
      <c r="Q33" s="8">
        <v>2</v>
      </c>
      <c r="R33" s="7">
        <f t="shared" si="44"/>
        <v>48</v>
      </c>
      <c r="S33" s="8">
        <v>2</v>
      </c>
      <c r="T33" s="7">
        <f t="shared" si="45"/>
        <v>48</v>
      </c>
      <c r="U33" s="8">
        <v>2</v>
      </c>
      <c r="V33" s="7">
        <f t="shared" si="46"/>
        <v>48</v>
      </c>
      <c r="W33" s="8">
        <v>2</v>
      </c>
      <c r="X33" s="7">
        <f t="shared" si="47"/>
        <v>48</v>
      </c>
      <c r="Y33" s="8">
        <v>2</v>
      </c>
      <c r="Z33" s="7">
        <f t="shared" si="48"/>
        <v>48</v>
      </c>
      <c r="AA33" s="8">
        <v>2</v>
      </c>
      <c r="AB33" s="7">
        <f t="shared" si="49"/>
        <v>48</v>
      </c>
      <c r="AC33" s="8">
        <v>2</v>
      </c>
      <c r="AD33" s="7">
        <f t="shared" si="50"/>
        <v>48</v>
      </c>
      <c r="AE33" s="8">
        <v>0</v>
      </c>
      <c r="AF33" s="7">
        <f t="shared" si="51"/>
        <v>0</v>
      </c>
      <c r="AG33">
        <f t="shared" si="0"/>
        <v>22</v>
      </c>
      <c r="AH33">
        <f t="shared" si="15"/>
        <v>528</v>
      </c>
      <c r="AI33" s="82">
        <f t="shared" si="1"/>
        <v>1.8333333333333333</v>
      </c>
    </row>
    <row r="34" spans="1:35" ht="19.95" customHeight="1" x14ac:dyDescent="0.3">
      <c r="A34" s="4">
        <v>28</v>
      </c>
      <c r="B34" s="4">
        <v>28</v>
      </c>
      <c r="C34" s="5" t="s">
        <v>162</v>
      </c>
      <c r="D34" s="6">
        <v>25</v>
      </c>
      <c r="E34" s="6">
        <v>0</v>
      </c>
      <c r="F34" s="6"/>
      <c r="G34" s="83">
        <f t="shared" si="2"/>
        <v>0</v>
      </c>
      <c r="H34" s="83">
        <f t="shared" si="52"/>
        <v>0</v>
      </c>
      <c r="I34" s="7"/>
      <c r="J34" s="7"/>
      <c r="K34" s="8"/>
      <c r="L34" s="7"/>
      <c r="M34" s="8"/>
      <c r="N34" s="7"/>
      <c r="O34" s="7"/>
      <c r="P34" s="7"/>
      <c r="Q34" s="8"/>
      <c r="R34" s="7"/>
      <c r="S34" s="8"/>
      <c r="T34" s="7"/>
      <c r="U34" s="8"/>
      <c r="V34" s="7"/>
      <c r="W34" s="8"/>
      <c r="X34" s="7"/>
      <c r="Y34" s="8"/>
      <c r="Z34" s="7"/>
      <c r="AA34" s="8"/>
      <c r="AB34" s="7"/>
      <c r="AC34" s="8"/>
      <c r="AD34" s="7"/>
      <c r="AE34" s="7"/>
      <c r="AF34" s="7"/>
      <c r="AG34">
        <f t="shared" si="0"/>
        <v>0</v>
      </c>
      <c r="AH34">
        <f t="shared" si="15"/>
        <v>0</v>
      </c>
      <c r="AI34" s="82">
        <f t="shared" si="1"/>
        <v>0</v>
      </c>
    </row>
    <row r="35" spans="1:35" ht="19.95" customHeight="1" x14ac:dyDescent="0.3">
      <c r="A35" s="4">
        <v>29</v>
      </c>
      <c r="B35" s="4">
        <v>29</v>
      </c>
      <c r="C35" s="5" t="s">
        <v>163</v>
      </c>
      <c r="D35" s="6">
        <v>25</v>
      </c>
      <c r="E35" s="6">
        <v>0</v>
      </c>
      <c r="F35" s="6"/>
      <c r="G35" s="83">
        <f t="shared" si="2"/>
        <v>0</v>
      </c>
      <c r="H35" s="83">
        <f t="shared" si="52"/>
        <v>0</v>
      </c>
      <c r="I35" s="7"/>
      <c r="J35" s="7"/>
      <c r="K35" s="8"/>
      <c r="L35" s="7"/>
      <c r="M35" s="8"/>
      <c r="N35" s="7"/>
      <c r="O35" s="7"/>
      <c r="P35" s="7"/>
      <c r="Q35" s="8"/>
      <c r="R35" s="7"/>
      <c r="S35" s="8"/>
      <c r="T35" s="7"/>
      <c r="U35" s="8"/>
      <c r="V35" s="7"/>
      <c r="W35" s="8"/>
      <c r="X35" s="7"/>
      <c r="Y35" s="8"/>
      <c r="Z35" s="7"/>
      <c r="AA35" s="8"/>
      <c r="AB35" s="7"/>
      <c r="AC35" s="8"/>
      <c r="AD35" s="7"/>
      <c r="AE35" s="7"/>
      <c r="AF35" s="7"/>
      <c r="AG35">
        <f t="shared" si="0"/>
        <v>0</v>
      </c>
      <c r="AH35">
        <f t="shared" si="15"/>
        <v>0</v>
      </c>
      <c r="AI35" s="82">
        <f t="shared" si="1"/>
        <v>0</v>
      </c>
    </row>
    <row r="36" spans="1:35" ht="19.95" customHeight="1" x14ac:dyDescent="0.3">
      <c r="A36" s="153" t="s">
        <v>60</v>
      </c>
      <c r="B36" s="153"/>
      <c r="C36" s="153"/>
      <c r="D36" s="11">
        <f>SUM(D7:D35)</f>
        <v>9200</v>
      </c>
      <c r="E36" s="11"/>
      <c r="F36" s="11"/>
      <c r="G36" s="84">
        <f>SUM(G7:G35)</f>
        <v>27240</v>
      </c>
      <c r="H36" s="84">
        <f>SUM(H7:H35)</f>
        <v>1135</v>
      </c>
      <c r="I36" s="81">
        <f>SUM(I7:I35)</f>
        <v>88</v>
      </c>
      <c r="J36" s="81">
        <f>SUM(J7:J35)</f>
        <v>2112</v>
      </c>
      <c r="K36" s="81">
        <f>SUM(K7:K35)</f>
        <v>98</v>
      </c>
      <c r="L36" s="81">
        <f t="shared" ref="L36:AF36" si="76">SUM(L7:L35)</f>
        <v>2352</v>
      </c>
      <c r="M36" s="81">
        <f t="shared" si="76"/>
        <v>102</v>
      </c>
      <c r="N36" s="81">
        <f t="shared" si="76"/>
        <v>2448</v>
      </c>
      <c r="O36" s="81">
        <f t="shared" si="76"/>
        <v>55</v>
      </c>
      <c r="P36" s="81">
        <f t="shared" si="76"/>
        <v>1320</v>
      </c>
      <c r="Q36" s="81">
        <f t="shared" si="76"/>
        <v>107</v>
      </c>
      <c r="R36" s="81">
        <f t="shared" si="76"/>
        <v>2568</v>
      </c>
      <c r="S36" s="81">
        <f t="shared" si="76"/>
        <v>102</v>
      </c>
      <c r="T36" s="81">
        <f t="shared" si="76"/>
        <v>2448</v>
      </c>
      <c r="U36" s="81">
        <f t="shared" si="76"/>
        <v>109</v>
      </c>
      <c r="V36" s="81">
        <f t="shared" si="76"/>
        <v>2616</v>
      </c>
      <c r="W36" s="81">
        <f t="shared" si="76"/>
        <v>102</v>
      </c>
      <c r="X36" s="81">
        <f t="shared" si="76"/>
        <v>2448</v>
      </c>
      <c r="Y36" s="81">
        <f t="shared" si="76"/>
        <v>102</v>
      </c>
      <c r="Z36" s="81">
        <f t="shared" si="76"/>
        <v>2448</v>
      </c>
      <c r="AA36" s="81">
        <f t="shared" si="76"/>
        <v>109</v>
      </c>
      <c r="AB36" s="81">
        <f t="shared" si="76"/>
        <v>2616</v>
      </c>
      <c r="AC36" s="81">
        <f t="shared" si="76"/>
        <v>102</v>
      </c>
      <c r="AD36" s="81">
        <f t="shared" si="76"/>
        <v>2448</v>
      </c>
      <c r="AE36" s="81">
        <f t="shared" si="76"/>
        <v>71</v>
      </c>
      <c r="AF36" s="81">
        <f t="shared" si="76"/>
        <v>1704</v>
      </c>
      <c r="AG36">
        <f t="shared" si="0"/>
        <v>1147</v>
      </c>
      <c r="AH36" s="75">
        <f t="shared" si="15"/>
        <v>27528</v>
      </c>
    </row>
    <row r="37" spans="1:35" x14ac:dyDescent="0.3">
      <c r="K37" s="10"/>
      <c r="L37" s="10"/>
      <c r="M37" s="10"/>
      <c r="N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5" x14ac:dyDescent="0.3">
      <c r="K38" s="10"/>
      <c r="L38" s="10"/>
      <c r="M38" s="10"/>
      <c r="N38" s="10"/>
      <c r="Q38" s="10"/>
      <c r="R38" s="10"/>
      <c r="S38" s="10"/>
      <c r="T38" s="10"/>
      <c r="U38" s="10"/>
      <c r="V38" s="161" t="s">
        <v>227</v>
      </c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</row>
    <row r="39" spans="1:35" x14ac:dyDescent="0.3">
      <c r="K39" s="10"/>
      <c r="L39" s="10"/>
      <c r="M39" s="10"/>
      <c r="N39" s="10"/>
      <c r="Q39" s="10"/>
      <c r="R39" s="10"/>
      <c r="S39" s="10"/>
      <c r="T39" s="10"/>
      <c r="U39" s="10"/>
      <c r="V39" s="161" t="s">
        <v>165</v>
      </c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</row>
    <row r="40" spans="1:35" x14ac:dyDescent="0.3">
      <c r="K40" s="10"/>
      <c r="L40" s="10"/>
      <c r="M40" s="10"/>
      <c r="N40" s="10"/>
      <c r="Q40" s="10"/>
      <c r="R40" s="10"/>
      <c r="S40" s="10"/>
      <c r="T40" s="10"/>
      <c r="U40" s="10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5" x14ac:dyDescent="0.3">
      <c r="K41" s="10"/>
      <c r="L41" s="10"/>
      <c r="M41" s="10"/>
      <c r="N41" s="10"/>
      <c r="Q41" s="10"/>
      <c r="R41" s="10"/>
      <c r="S41" s="10"/>
      <c r="T41" s="10"/>
      <c r="U41" s="10"/>
      <c r="V41" s="28"/>
      <c r="W41" s="28"/>
      <c r="X41" s="28"/>
      <c r="Y41" s="26"/>
      <c r="Z41" s="26"/>
      <c r="AA41" s="26"/>
      <c r="AB41" s="26"/>
      <c r="AC41" s="26"/>
      <c r="AD41" s="26"/>
      <c r="AE41" s="26"/>
      <c r="AF41" s="26"/>
    </row>
    <row r="42" spans="1:35" x14ac:dyDescent="0.3">
      <c r="K42" s="10"/>
      <c r="L42" s="10"/>
      <c r="M42" s="10"/>
      <c r="N42" s="10"/>
      <c r="Q42" s="10"/>
      <c r="R42" s="10"/>
      <c r="S42" s="10"/>
      <c r="T42" s="10"/>
      <c r="U42" s="10"/>
      <c r="V42" s="28"/>
      <c r="W42" s="28"/>
      <c r="X42" s="28"/>
      <c r="Y42" s="26"/>
      <c r="Z42" s="26"/>
      <c r="AA42" s="26"/>
      <c r="AB42" s="26"/>
      <c r="AC42" s="26"/>
      <c r="AD42" s="26"/>
      <c r="AE42" s="26"/>
      <c r="AF42" s="26"/>
    </row>
    <row r="43" spans="1:35" x14ac:dyDescent="0.3">
      <c r="K43" s="10"/>
      <c r="L43" s="10"/>
      <c r="M43" s="10"/>
      <c r="N43" s="10"/>
      <c r="Q43" s="10"/>
      <c r="R43" s="10"/>
      <c r="S43" s="10"/>
      <c r="T43" s="10"/>
      <c r="U43" s="10"/>
      <c r="V43" s="28"/>
      <c r="W43" s="28"/>
      <c r="X43" s="28"/>
      <c r="Y43" s="28"/>
      <c r="Z43" s="30"/>
      <c r="AA43" s="30"/>
      <c r="AB43" s="30"/>
      <c r="AC43" s="30"/>
      <c r="AD43" s="30"/>
      <c r="AE43" s="30"/>
      <c r="AF43" s="30"/>
    </row>
    <row r="44" spans="1:35" x14ac:dyDescent="0.3">
      <c r="K44" s="10"/>
      <c r="L44" s="10"/>
      <c r="M44" s="10"/>
      <c r="N44" s="10"/>
      <c r="Q44" s="10"/>
      <c r="R44" s="10"/>
      <c r="S44" s="10"/>
      <c r="T44" s="10"/>
      <c r="U44" s="10"/>
      <c r="V44" s="160" t="s">
        <v>166</v>
      </c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</row>
    <row r="45" spans="1:35" x14ac:dyDescent="0.3">
      <c r="K45" s="10"/>
      <c r="L45" s="10"/>
      <c r="M45" s="10"/>
      <c r="N45" s="10"/>
      <c r="Q45" s="10"/>
      <c r="R45" s="10"/>
      <c r="S45" s="10"/>
      <c r="T45" s="10"/>
      <c r="U45" s="10"/>
      <c r="V45" s="161" t="s">
        <v>167</v>
      </c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</row>
    <row r="46" spans="1:35" x14ac:dyDescent="0.3">
      <c r="K46" s="10"/>
      <c r="L46" s="10"/>
      <c r="M46" s="10"/>
      <c r="N46" s="10"/>
      <c r="Q46" s="10"/>
      <c r="R46" s="10"/>
      <c r="S46" s="10"/>
      <c r="T46" s="10"/>
      <c r="U46" s="10"/>
      <c r="V46" s="161" t="s">
        <v>213</v>
      </c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</row>
    <row r="47" spans="1:35" x14ac:dyDescent="0.3">
      <c r="K47" s="10"/>
      <c r="L47" s="10"/>
      <c r="M47" s="10"/>
      <c r="N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5" x14ac:dyDescent="0.3">
      <c r="K48" s="10"/>
      <c r="L48" s="10"/>
      <c r="M48" s="10"/>
      <c r="N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</sheetData>
  <mergeCells count="28">
    <mergeCell ref="A2:AE2"/>
    <mergeCell ref="A4:A6"/>
    <mergeCell ref="C4:C6"/>
    <mergeCell ref="D4:D6"/>
    <mergeCell ref="H4:H6"/>
    <mergeCell ref="I4:AF4"/>
    <mergeCell ref="I5:J5"/>
    <mergeCell ref="K5:L5"/>
    <mergeCell ref="M5:N5"/>
    <mergeCell ref="O5:P5"/>
    <mergeCell ref="B4:B6"/>
    <mergeCell ref="A36:C36"/>
    <mergeCell ref="V38:AF38"/>
    <mergeCell ref="V39:AF39"/>
    <mergeCell ref="V44:AF44"/>
    <mergeCell ref="Q5:R5"/>
    <mergeCell ref="S5:T5"/>
    <mergeCell ref="U5:V5"/>
    <mergeCell ref="W5:X5"/>
    <mergeCell ref="Y5:Z5"/>
    <mergeCell ref="AA5:AB5"/>
    <mergeCell ref="V45:AF45"/>
    <mergeCell ref="V46:AF46"/>
    <mergeCell ref="E4:E6"/>
    <mergeCell ref="F4:F6"/>
    <mergeCell ref="G4:G6"/>
    <mergeCell ref="AC5:AD5"/>
    <mergeCell ref="AE5:AF5"/>
  </mergeCells>
  <pageMargins left="0.7" right="0.7" top="0.75" bottom="0.75" header="0.3" footer="0.3"/>
  <pageSetup paperSize="5" scale="69" orientation="landscape" r:id="rId1"/>
  <rowBreaks count="1" manualBreakCount="1">
    <brk id="33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69"/>
  <sheetViews>
    <sheetView tabSelected="1" view="pageBreakPreview" zoomScale="70" zoomScaleNormal="89" zoomScaleSheetLayoutView="70" workbookViewId="0">
      <pane xSplit="2" ySplit="3" topLeftCell="C4" activePane="bottomRight" state="frozen"/>
      <selection activeCell="Z27" sqref="Z27"/>
      <selection pane="topRight" activeCell="Z27" sqref="Z27"/>
      <selection pane="bottomLeft" activeCell="Z27" sqref="Z27"/>
      <selection pane="bottomRight" activeCell="S20" sqref="S20:V20"/>
    </sheetView>
  </sheetViews>
  <sheetFormatPr defaultColWidth="11" defaultRowHeight="15.6" x14ac:dyDescent="0.3"/>
  <cols>
    <col min="1" max="1" width="6.69921875" style="12" customWidth="1"/>
    <col min="2" max="2" width="13.3984375" style="12" customWidth="1"/>
    <col min="3" max="3" width="9.69921875" style="12" customWidth="1"/>
    <col min="4" max="34" width="4.5" customWidth="1"/>
    <col min="35" max="35" width="11" style="12"/>
    <col min="37" max="37" width="11" style="86"/>
  </cols>
  <sheetData>
    <row r="1" spans="1:37" ht="17.399999999999999" x14ac:dyDescent="0.3">
      <c r="A1" s="183" t="s">
        <v>215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</row>
    <row r="2" spans="1:37" ht="48" customHeight="1" x14ac:dyDescent="0.3">
      <c r="A2" s="190" t="s">
        <v>3</v>
      </c>
      <c r="B2" s="190" t="s">
        <v>118</v>
      </c>
      <c r="C2" s="190" t="s">
        <v>119</v>
      </c>
      <c r="D2" s="13" t="s">
        <v>121</v>
      </c>
      <c r="E2" s="13" t="s">
        <v>122</v>
      </c>
      <c r="F2" s="13" t="s">
        <v>123</v>
      </c>
      <c r="G2" s="13" t="s">
        <v>124</v>
      </c>
      <c r="H2" s="13" t="s">
        <v>125</v>
      </c>
      <c r="I2" s="13" t="s">
        <v>126</v>
      </c>
      <c r="J2" s="13" t="s">
        <v>120</v>
      </c>
      <c r="K2" s="13" t="s">
        <v>121</v>
      </c>
      <c r="L2" s="13" t="s">
        <v>122</v>
      </c>
      <c r="M2" s="13" t="s">
        <v>123</v>
      </c>
      <c r="N2" s="13" t="s">
        <v>124</v>
      </c>
      <c r="O2" s="13" t="s">
        <v>125</v>
      </c>
      <c r="P2" s="13" t="s">
        <v>126</v>
      </c>
      <c r="Q2" s="13" t="s">
        <v>120</v>
      </c>
      <c r="R2" s="13" t="s">
        <v>121</v>
      </c>
      <c r="S2" s="13" t="s">
        <v>122</v>
      </c>
      <c r="T2" s="13" t="s">
        <v>123</v>
      </c>
      <c r="U2" s="13" t="s">
        <v>124</v>
      </c>
      <c r="V2" s="13" t="s">
        <v>125</v>
      </c>
      <c r="W2" s="13" t="s">
        <v>126</v>
      </c>
      <c r="X2" s="13" t="s">
        <v>120</v>
      </c>
      <c r="Y2" s="13" t="s">
        <v>121</v>
      </c>
      <c r="Z2" s="13" t="s">
        <v>122</v>
      </c>
      <c r="AA2" s="13" t="s">
        <v>123</v>
      </c>
      <c r="AB2" s="13" t="s">
        <v>124</v>
      </c>
      <c r="AC2" s="13" t="s">
        <v>125</v>
      </c>
      <c r="AD2" s="13" t="s">
        <v>126</v>
      </c>
      <c r="AE2" s="13" t="s">
        <v>120</v>
      </c>
      <c r="AF2" s="13" t="s">
        <v>121</v>
      </c>
      <c r="AG2" s="13" t="s">
        <v>122</v>
      </c>
      <c r="AH2" s="13" t="s">
        <v>123</v>
      </c>
      <c r="AI2" s="36" t="s">
        <v>127</v>
      </c>
    </row>
    <row r="3" spans="1:37" x14ac:dyDescent="0.3">
      <c r="A3" s="191"/>
      <c r="B3" s="191"/>
      <c r="C3" s="191"/>
      <c r="D3" s="91">
        <v>1</v>
      </c>
      <c r="E3" s="37">
        <v>2</v>
      </c>
      <c r="F3" s="37">
        <v>3</v>
      </c>
      <c r="G3" s="37">
        <v>4</v>
      </c>
      <c r="H3" s="37">
        <v>5</v>
      </c>
      <c r="I3" s="37">
        <v>6</v>
      </c>
      <c r="J3" s="37">
        <v>7</v>
      </c>
      <c r="K3" s="91">
        <v>8</v>
      </c>
      <c r="L3" s="37">
        <v>9</v>
      </c>
      <c r="M3" s="37">
        <v>10</v>
      </c>
      <c r="N3" s="37">
        <v>11</v>
      </c>
      <c r="O3" s="37">
        <v>12</v>
      </c>
      <c r="P3" s="37">
        <v>13</v>
      </c>
      <c r="Q3" s="37">
        <v>14</v>
      </c>
      <c r="R3" s="91">
        <v>15</v>
      </c>
      <c r="S3" s="37">
        <v>16</v>
      </c>
      <c r="T3" s="37">
        <v>17</v>
      </c>
      <c r="U3" s="37">
        <v>18</v>
      </c>
      <c r="V3" s="37">
        <v>19</v>
      </c>
      <c r="W3" s="37">
        <v>20</v>
      </c>
      <c r="X3" s="37">
        <v>21</v>
      </c>
      <c r="Y3" s="91">
        <v>22</v>
      </c>
      <c r="Z3" s="91">
        <v>23</v>
      </c>
      <c r="AA3" s="37">
        <v>24</v>
      </c>
      <c r="AB3" s="37">
        <v>25</v>
      </c>
      <c r="AC3" s="37">
        <v>26</v>
      </c>
      <c r="AD3" s="37">
        <v>27</v>
      </c>
      <c r="AE3" s="37">
        <v>28</v>
      </c>
      <c r="AF3" s="91">
        <v>29</v>
      </c>
      <c r="AG3" s="37">
        <v>30</v>
      </c>
      <c r="AH3" s="37">
        <v>31</v>
      </c>
      <c r="AI3" s="38"/>
    </row>
    <row r="4" spans="1:37" x14ac:dyDescent="0.3">
      <c r="A4" s="19">
        <v>1</v>
      </c>
      <c r="B4" s="41" t="s">
        <v>128</v>
      </c>
      <c r="C4" s="19">
        <v>1</v>
      </c>
      <c r="D4" s="14"/>
      <c r="E4" s="14"/>
      <c r="F4" s="14"/>
      <c r="G4" s="14"/>
      <c r="H4" s="14"/>
      <c r="I4" s="14"/>
      <c r="J4" s="14"/>
      <c r="K4" s="14"/>
      <c r="L4" s="184" t="s">
        <v>129</v>
      </c>
      <c r="M4" s="184"/>
      <c r="N4" s="184"/>
      <c r="O4" s="184"/>
      <c r="P4" s="184"/>
      <c r="Q4" s="184"/>
      <c r="R4" s="184"/>
      <c r="S4" s="184"/>
      <c r="T4" s="184"/>
      <c r="U4" s="184"/>
      <c r="V4" s="5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2">
        <v>9</v>
      </c>
      <c r="AJ4" t="s">
        <v>122</v>
      </c>
    </row>
    <row r="5" spans="1:37" x14ac:dyDescent="0.3">
      <c r="A5" s="19"/>
      <c r="B5" s="41"/>
      <c r="C5" s="19">
        <v>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86" t="s">
        <v>130</v>
      </c>
      <c r="T5" s="187"/>
      <c r="U5" s="187"/>
      <c r="V5" s="187"/>
      <c r="W5" s="187"/>
      <c r="X5" s="187"/>
      <c r="Y5" s="187"/>
      <c r="Z5" s="187"/>
      <c r="AA5" s="187"/>
      <c r="AB5" s="187"/>
      <c r="AC5" s="188"/>
      <c r="AD5" s="5"/>
      <c r="AE5" s="5"/>
      <c r="AF5" s="5"/>
      <c r="AG5" s="5"/>
      <c r="AH5" s="5"/>
    </row>
    <row r="6" spans="1:37" x14ac:dyDescent="0.3">
      <c r="A6" s="19"/>
      <c r="B6" s="41"/>
      <c r="C6" s="19">
        <v>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5"/>
      <c r="T6" s="5"/>
      <c r="U6" s="5"/>
      <c r="V6" s="5"/>
      <c r="W6" s="5"/>
      <c r="X6" s="5"/>
      <c r="Y6" s="5"/>
      <c r="AA6" s="186" t="s">
        <v>171</v>
      </c>
      <c r="AB6" s="187"/>
      <c r="AC6" s="187"/>
      <c r="AD6" s="187"/>
      <c r="AE6" s="187"/>
      <c r="AF6" s="187"/>
      <c r="AG6" s="187"/>
      <c r="AH6" s="188"/>
      <c r="AK6" s="90">
        <v>44593</v>
      </c>
    </row>
    <row r="7" spans="1:37" x14ac:dyDescent="0.3">
      <c r="A7" s="19"/>
      <c r="B7" s="41"/>
      <c r="C7" s="19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5"/>
      <c r="AB7" s="5"/>
      <c r="AC7" s="5"/>
      <c r="AD7" s="5"/>
      <c r="AE7" s="5"/>
      <c r="AF7" s="5"/>
      <c r="AG7" s="184" t="s">
        <v>237</v>
      </c>
      <c r="AH7" s="184"/>
      <c r="AK7" s="88" t="s">
        <v>234</v>
      </c>
    </row>
    <row r="8" spans="1:37" x14ac:dyDescent="0.3">
      <c r="A8" s="19">
        <v>2</v>
      </c>
      <c r="B8" s="41" t="s">
        <v>145</v>
      </c>
      <c r="C8" s="19">
        <v>1</v>
      </c>
      <c r="D8" s="14"/>
      <c r="E8" s="14"/>
      <c r="F8" s="14"/>
      <c r="G8" s="14"/>
      <c r="H8" s="14"/>
      <c r="I8" s="14"/>
      <c r="J8" s="14"/>
      <c r="K8" s="14"/>
      <c r="L8" s="189" t="s">
        <v>129</v>
      </c>
      <c r="M8" s="189"/>
      <c r="N8" s="5"/>
      <c r="O8" s="14"/>
      <c r="P8" s="14"/>
      <c r="Q8" s="14"/>
      <c r="R8" s="14"/>
      <c r="S8" s="5"/>
      <c r="T8" s="5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2">
        <v>2</v>
      </c>
      <c r="AJ8" t="s">
        <v>122</v>
      </c>
    </row>
    <row r="9" spans="1:37" x14ac:dyDescent="0.3">
      <c r="A9" s="19"/>
      <c r="B9" s="41"/>
      <c r="C9" s="19">
        <v>2</v>
      </c>
      <c r="D9" s="14"/>
      <c r="E9" s="14"/>
      <c r="F9" s="14"/>
      <c r="G9" s="14"/>
      <c r="H9" s="14"/>
      <c r="I9" s="14"/>
      <c r="J9" s="14"/>
      <c r="K9" s="14"/>
      <c r="L9" s="14"/>
      <c r="M9" s="5"/>
      <c r="N9" s="5"/>
      <c r="O9" s="14"/>
      <c r="P9" s="14"/>
      <c r="Q9" s="14"/>
      <c r="R9" s="14"/>
      <c r="S9" s="189" t="s">
        <v>231</v>
      </c>
      <c r="T9" s="189"/>
      <c r="U9" s="14"/>
      <c r="V9" s="5"/>
      <c r="W9" s="5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7" x14ac:dyDescent="0.3">
      <c r="A10" s="19"/>
      <c r="B10" s="41"/>
      <c r="C10" s="19">
        <v>3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5"/>
      <c r="U10" s="5"/>
      <c r="V10" s="14"/>
      <c r="W10" s="14"/>
      <c r="X10" s="14"/>
      <c r="Y10" s="14"/>
      <c r="Z10" s="5"/>
      <c r="AA10" s="189" t="s">
        <v>171</v>
      </c>
      <c r="AB10" s="189"/>
      <c r="AC10" s="14"/>
      <c r="AD10" s="5"/>
      <c r="AE10" s="5"/>
      <c r="AF10" s="14"/>
      <c r="AG10" s="14"/>
      <c r="AH10" s="14"/>
    </row>
    <row r="11" spans="1:37" x14ac:dyDescent="0.3">
      <c r="A11" s="19"/>
      <c r="B11" s="41"/>
      <c r="C11" s="19">
        <v>4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5"/>
      <c r="U11" s="5"/>
      <c r="V11" s="14"/>
      <c r="W11" s="14"/>
      <c r="X11" s="14"/>
      <c r="Y11" s="14"/>
      <c r="Z11" s="5"/>
      <c r="AA11" s="5"/>
      <c r="AB11" s="5"/>
      <c r="AC11" s="5"/>
      <c r="AD11" s="5"/>
      <c r="AE11" s="5"/>
      <c r="AF11" s="14"/>
      <c r="AG11" s="189" t="s">
        <v>168</v>
      </c>
      <c r="AH11" s="189"/>
    </row>
    <row r="12" spans="1:37" x14ac:dyDescent="0.3">
      <c r="A12" s="19">
        <v>3</v>
      </c>
      <c r="B12" s="41" t="s">
        <v>132</v>
      </c>
      <c r="C12" s="19">
        <v>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82" t="s">
        <v>129</v>
      </c>
      <c r="O12" s="182"/>
      <c r="P12" s="182"/>
      <c r="Q12" s="5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2">
        <v>3</v>
      </c>
      <c r="AJ12" t="s">
        <v>124</v>
      </c>
    </row>
    <row r="13" spans="1:37" x14ac:dyDescent="0.3">
      <c r="A13" s="19"/>
      <c r="B13" s="41"/>
      <c r="C13" s="19">
        <v>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82" t="s">
        <v>130</v>
      </c>
      <c r="V13" s="182"/>
      <c r="W13" s="182"/>
      <c r="X13" s="5"/>
      <c r="Y13" s="14"/>
      <c r="Z13" s="14"/>
      <c r="AA13" s="14"/>
      <c r="AB13" s="5"/>
      <c r="AC13" s="5"/>
      <c r="AD13" s="5"/>
      <c r="AE13" s="14"/>
      <c r="AF13" s="14"/>
      <c r="AG13" s="14"/>
      <c r="AH13" s="14"/>
    </row>
    <row r="14" spans="1:37" x14ac:dyDescent="0.3">
      <c r="A14" s="19"/>
      <c r="B14" s="41"/>
      <c r="C14" s="19">
        <v>3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5"/>
      <c r="W14" s="5"/>
      <c r="X14" s="5"/>
      <c r="Y14" s="14"/>
      <c r="Z14" s="14"/>
      <c r="AA14" s="14"/>
      <c r="AB14" s="182" t="s">
        <v>171</v>
      </c>
      <c r="AC14" s="182"/>
      <c r="AD14" s="182"/>
      <c r="AE14" s="14"/>
      <c r="AF14" s="14"/>
      <c r="AG14" s="14"/>
      <c r="AH14" s="14"/>
      <c r="AK14" s="86" t="s">
        <v>235</v>
      </c>
    </row>
    <row r="15" spans="1:37" x14ac:dyDescent="0.3">
      <c r="A15" s="19">
        <v>4</v>
      </c>
      <c r="B15" s="41" t="s">
        <v>142</v>
      </c>
      <c r="C15" s="19">
        <v>1</v>
      </c>
      <c r="D15" s="14"/>
      <c r="E15" s="14"/>
      <c r="F15" s="14"/>
      <c r="G15" s="14"/>
      <c r="H15" s="14"/>
      <c r="I15" s="14"/>
      <c r="J15" s="14"/>
      <c r="K15" s="14"/>
      <c r="L15" s="185" t="s">
        <v>129</v>
      </c>
      <c r="M15" s="185"/>
      <c r="N15" s="185"/>
      <c r="O15" s="185"/>
      <c r="P15" s="185"/>
      <c r="Q15" s="14"/>
      <c r="R15" s="14"/>
      <c r="S15" s="14"/>
      <c r="T15" s="14"/>
      <c r="U15" s="14"/>
      <c r="V15" s="5"/>
      <c r="W15" s="5"/>
      <c r="X15" s="5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7" x14ac:dyDescent="0.3">
      <c r="A16" s="7"/>
      <c r="B16" s="7"/>
      <c r="C16" s="19">
        <v>2</v>
      </c>
      <c r="D16" s="14"/>
      <c r="E16" s="14"/>
      <c r="F16" s="14"/>
      <c r="G16" s="14"/>
      <c r="H16" s="14"/>
      <c r="I16" s="14"/>
      <c r="J16" s="14"/>
      <c r="K16" s="14"/>
      <c r="L16" s="14"/>
      <c r="M16" s="5"/>
      <c r="N16" s="5"/>
      <c r="O16" s="5"/>
      <c r="P16" s="5"/>
      <c r="Q16" s="5"/>
      <c r="R16" s="14"/>
      <c r="S16" s="185" t="s">
        <v>130</v>
      </c>
      <c r="T16" s="185"/>
      <c r="U16" s="185"/>
      <c r="V16" s="185"/>
      <c r="W16" s="185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2">
        <v>5</v>
      </c>
      <c r="AJ16" t="s">
        <v>122</v>
      </c>
    </row>
    <row r="17" spans="1:37" x14ac:dyDescent="0.3">
      <c r="A17" s="19"/>
      <c r="B17" s="41"/>
      <c r="C17" s="19">
        <v>3</v>
      </c>
      <c r="D17" s="14"/>
      <c r="E17" s="14"/>
      <c r="F17" s="14"/>
      <c r="G17" s="14"/>
      <c r="H17" s="14"/>
      <c r="I17" s="14"/>
      <c r="J17" s="14"/>
      <c r="K17" s="14"/>
      <c r="L17" s="14"/>
      <c r="M17" s="5"/>
      <c r="N17" s="5"/>
      <c r="O17" s="5"/>
      <c r="P17" s="5"/>
      <c r="Q17" s="5"/>
      <c r="R17" s="14"/>
      <c r="S17" s="5"/>
      <c r="T17" s="5"/>
      <c r="U17" s="5"/>
      <c r="V17" s="5"/>
      <c r="W17" s="5"/>
      <c r="X17" s="14"/>
      <c r="Y17" s="14"/>
      <c r="Z17" s="5"/>
      <c r="AA17" s="185" t="s">
        <v>171</v>
      </c>
      <c r="AB17" s="185"/>
      <c r="AC17" s="185"/>
      <c r="AD17" s="185"/>
      <c r="AE17" s="185"/>
      <c r="AF17" s="14"/>
      <c r="AG17" s="14"/>
      <c r="AH17" s="14"/>
    </row>
    <row r="18" spans="1:37" s="10" customFormat="1" x14ac:dyDescent="0.3">
      <c r="A18" s="21"/>
      <c r="B18" s="92"/>
      <c r="C18" s="21">
        <v>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4"/>
      <c r="U18" s="24"/>
      <c r="V18" s="24"/>
      <c r="W18" s="24"/>
      <c r="X18" s="24"/>
      <c r="Y18" s="15"/>
      <c r="Z18" s="15"/>
      <c r="AA18" s="15"/>
      <c r="AB18" s="15"/>
      <c r="AC18" s="15"/>
      <c r="AD18" s="15"/>
      <c r="AE18" s="15"/>
      <c r="AF18" s="15"/>
      <c r="AG18" s="185" t="s">
        <v>237</v>
      </c>
      <c r="AH18" s="185"/>
      <c r="AI18" s="34"/>
      <c r="AK18" s="89">
        <v>44595</v>
      </c>
    </row>
    <row r="19" spans="1:37" x14ac:dyDescent="0.3">
      <c r="A19" s="19">
        <v>5</v>
      </c>
      <c r="B19" s="41" t="s">
        <v>133</v>
      </c>
      <c r="C19" s="19">
        <v>1</v>
      </c>
      <c r="D19" s="14"/>
      <c r="E19" s="14"/>
      <c r="F19" s="14"/>
      <c r="G19" s="14"/>
      <c r="H19" s="14"/>
      <c r="I19" s="14"/>
      <c r="J19" s="14"/>
      <c r="K19" s="14"/>
      <c r="L19" s="181" t="s">
        <v>129</v>
      </c>
      <c r="M19" s="181"/>
      <c r="N19" s="181"/>
      <c r="O19" s="181"/>
      <c r="P19" s="5"/>
      <c r="Q19" s="14"/>
      <c r="R19" s="14"/>
      <c r="S19" s="14"/>
      <c r="T19" s="24"/>
      <c r="U19" s="24"/>
      <c r="V19" s="24"/>
      <c r="W19" s="24"/>
      <c r="X19" s="5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2">
        <v>4</v>
      </c>
      <c r="AJ19" t="s">
        <v>122</v>
      </c>
    </row>
    <row r="20" spans="1:37" x14ac:dyDescent="0.3">
      <c r="A20" s="19"/>
      <c r="B20" s="41"/>
      <c r="C20" s="19">
        <v>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1" t="s">
        <v>130</v>
      </c>
      <c r="T20" s="181"/>
      <c r="U20" s="181"/>
      <c r="V20" s="181"/>
      <c r="W20" s="5"/>
      <c r="X20" s="14"/>
      <c r="Y20" s="14"/>
      <c r="Z20" s="5"/>
      <c r="AA20" s="5"/>
      <c r="AB20" s="5"/>
      <c r="AC20" s="5"/>
      <c r="AD20" s="14"/>
      <c r="AE20" s="14"/>
      <c r="AF20" s="14"/>
      <c r="AG20" s="14"/>
      <c r="AH20" s="14"/>
    </row>
    <row r="21" spans="1:37" x14ac:dyDescent="0.3">
      <c r="A21" s="19"/>
      <c r="B21" s="41"/>
      <c r="C21" s="19">
        <v>3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5"/>
      <c r="X21" s="14"/>
      <c r="Y21" s="14"/>
      <c r="Z21" s="5"/>
      <c r="AA21" s="181" t="s">
        <v>171</v>
      </c>
      <c r="AB21" s="181"/>
      <c r="AC21" s="181"/>
      <c r="AD21" s="181"/>
      <c r="AE21" s="14"/>
      <c r="AF21" s="14"/>
      <c r="AG21" s="14"/>
      <c r="AH21" s="14"/>
      <c r="AK21" s="90"/>
    </row>
    <row r="22" spans="1:37" x14ac:dyDescent="0.3">
      <c r="A22" s="19"/>
      <c r="B22" s="41"/>
      <c r="C22" s="19">
        <v>4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5"/>
      <c r="X22" s="14"/>
      <c r="Y22" s="14"/>
      <c r="Z22" s="14"/>
      <c r="AA22" s="5"/>
      <c r="AB22" s="5"/>
      <c r="AC22" s="14"/>
      <c r="AD22" s="14"/>
      <c r="AE22" s="14"/>
      <c r="AF22" s="14"/>
      <c r="AG22" s="181" t="s">
        <v>168</v>
      </c>
      <c r="AH22" s="181"/>
      <c r="AK22" s="90">
        <v>44594</v>
      </c>
    </row>
    <row r="23" spans="1:37" x14ac:dyDescent="0.3">
      <c r="A23" s="19">
        <v>6</v>
      </c>
      <c r="B23" s="41" t="s">
        <v>143</v>
      </c>
      <c r="C23" s="19">
        <v>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0" t="s">
        <v>129</v>
      </c>
      <c r="Q23" s="5"/>
      <c r="R23" s="14"/>
      <c r="S23" s="14"/>
      <c r="T23" s="14"/>
      <c r="U23" s="14"/>
      <c r="V23" s="5"/>
      <c r="W23" s="5"/>
      <c r="X23" s="5"/>
      <c r="Y23" s="5"/>
      <c r="Z23" s="14"/>
      <c r="AA23" s="14"/>
      <c r="AB23" s="14"/>
      <c r="AC23" s="14"/>
      <c r="AD23" s="14"/>
      <c r="AE23" s="14"/>
      <c r="AF23" s="14"/>
      <c r="AG23" s="5"/>
      <c r="AH23" s="5"/>
      <c r="AI23" s="12">
        <v>1</v>
      </c>
      <c r="AJ23" t="s">
        <v>126</v>
      </c>
    </row>
    <row r="24" spans="1:37" s="10" customFormat="1" x14ac:dyDescent="0.3">
      <c r="A24" s="21"/>
      <c r="B24" s="92"/>
      <c r="C24" s="21">
        <v>2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20" t="s">
        <v>130</v>
      </c>
      <c r="X24" s="2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34"/>
      <c r="AK24" s="87" t="s">
        <v>232</v>
      </c>
    </row>
    <row r="25" spans="1:37" s="10" customFormat="1" x14ac:dyDescent="0.3">
      <c r="A25" s="21"/>
      <c r="B25" s="92"/>
      <c r="C25" s="21">
        <v>3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24"/>
      <c r="Y25" s="15"/>
      <c r="Z25" s="15"/>
      <c r="AA25" s="15"/>
      <c r="AB25" s="15"/>
      <c r="AC25" s="15"/>
      <c r="AD25" s="24"/>
      <c r="AE25" s="20" t="s">
        <v>131</v>
      </c>
      <c r="AF25" s="15"/>
      <c r="AG25" s="15"/>
      <c r="AH25" s="15"/>
      <c r="AI25" s="34"/>
      <c r="AK25" s="87"/>
    </row>
    <row r="26" spans="1:37" x14ac:dyDescent="0.3">
      <c r="A26" s="19">
        <v>7</v>
      </c>
      <c r="B26" s="41" t="s">
        <v>134</v>
      </c>
      <c r="C26" s="19">
        <v>1</v>
      </c>
      <c r="D26" s="14"/>
      <c r="E26" s="14"/>
      <c r="F26" s="14"/>
      <c r="G26" s="14"/>
      <c r="H26" s="14"/>
      <c r="I26" s="14"/>
      <c r="J26" s="14"/>
      <c r="K26" s="14"/>
      <c r="L26" s="177" t="s">
        <v>129</v>
      </c>
      <c r="M26" s="177"/>
      <c r="N26" s="177"/>
      <c r="O26" s="177"/>
      <c r="P26" s="177"/>
      <c r="Q26" s="177"/>
      <c r="R26" s="14"/>
      <c r="S26" s="5"/>
      <c r="T26" s="5"/>
      <c r="U26" s="5"/>
      <c r="V26" s="5"/>
      <c r="W26" s="5"/>
      <c r="X26" s="5"/>
      <c r="Y26" s="5"/>
      <c r="Z26" s="14"/>
      <c r="AA26" s="14"/>
      <c r="AB26" s="14"/>
      <c r="AC26" s="14"/>
      <c r="AD26" s="14"/>
      <c r="AE26" s="14"/>
      <c r="AF26" s="14"/>
      <c r="AG26" s="14"/>
      <c r="AH26" s="14"/>
      <c r="AI26" s="12">
        <v>6</v>
      </c>
      <c r="AJ26" t="s">
        <v>122</v>
      </c>
    </row>
    <row r="27" spans="1:37" x14ac:dyDescent="0.3">
      <c r="A27" s="19"/>
      <c r="B27" s="41"/>
      <c r="C27" s="19">
        <v>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77" t="s">
        <v>130</v>
      </c>
      <c r="T27" s="177"/>
      <c r="U27" s="177"/>
      <c r="V27" s="177"/>
      <c r="W27" s="177"/>
      <c r="X27" s="177"/>
      <c r="Y27" s="5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7" x14ac:dyDescent="0.3">
      <c r="A28" s="19"/>
      <c r="B28" s="41"/>
      <c r="C28" s="19">
        <v>3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5"/>
      <c r="U28" s="5"/>
      <c r="V28" s="5"/>
      <c r="W28" s="5"/>
      <c r="X28" s="5"/>
      <c r="Y28" s="5"/>
      <c r="Z28" s="5"/>
      <c r="AA28" s="177" t="s">
        <v>171</v>
      </c>
      <c r="AB28" s="177"/>
      <c r="AC28" s="177"/>
      <c r="AD28" s="177"/>
      <c r="AE28" s="177"/>
      <c r="AF28" s="177"/>
      <c r="AG28" s="177"/>
      <c r="AH28" s="14"/>
    </row>
    <row r="29" spans="1:37" x14ac:dyDescent="0.3">
      <c r="A29" s="19"/>
      <c r="B29" s="41"/>
      <c r="C29" s="19">
        <v>4</v>
      </c>
      <c r="D29" s="14"/>
      <c r="E29" s="14"/>
      <c r="F29" s="14"/>
      <c r="G29" s="14"/>
      <c r="H29" s="14"/>
      <c r="I29" s="14"/>
      <c r="J29" s="14"/>
      <c r="K29" s="1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4"/>
      <c r="Y29" s="5"/>
      <c r="Z29" s="14"/>
      <c r="AA29" s="14"/>
      <c r="AB29" s="14"/>
      <c r="AC29" s="14"/>
      <c r="AD29" s="14"/>
      <c r="AE29" s="14"/>
      <c r="AF29" s="14"/>
      <c r="AG29" s="176" t="s">
        <v>237</v>
      </c>
      <c r="AH29" s="177"/>
      <c r="AK29" s="90">
        <v>44596</v>
      </c>
    </row>
    <row r="30" spans="1:37" x14ac:dyDescent="0.3">
      <c r="A30" s="19">
        <v>8</v>
      </c>
      <c r="B30" s="41" t="s">
        <v>147</v>
      </c>
      <c r="C30" s="19">
        <v>1</v>
      </c>
      <c r="D30" s="14"/>
      <c r="E30" s="14"/>
      <c r="F30" s="14"/>
      <c r="G30" s="14"/>
      <c r="H30" s="14"/>
      <c r="I30" s="14"/>
      <c r="J30" s="14"/>
      <c r="K30" s="14"/>
      <c r="L30" s="5"/>
      <c r="M30" s="5"/>
      <c r="N30" s="5"/>
      <c r="O30" s="5"/>
      <c r="P30" s="5"/>
      <c r="Q30" s="5"/>
      <c r="R30" s="5"/>
      <c r="S30" s="212" t="s">
        <v>129</v>
      </c>
      <c r="T30" s="212"/>
      <c r="U30" s="212"/>
      <c r="V30" s="212"/>
      <c r="W30" s="212"/>
      <c r="X30" s="212"/>
      <c r="Y30" s="212"/>
      <c r="Z30" s="212"/>
      <c r="AA30" s="212"/>
      <c r="AB30" s="14"/>
      <c r="AC30" s="14"/>
      <c r="AD30" s="14"/>
      <c r="AE30" s="14"/>
      <c r="AF30" s="14"/>
      <c r="AG30" s="14"/>
      <c r="AH30" s="14"/>
      <c r="AI30" s="12">
        <v>7</v>
      </c>
      <c r="AJ30" t="s">
        <v>122</v>
      </c>
    </row>
    <row r="31" spans="1:37" x14ac:dyDescent="0.3">
      <c r="A31" s="19"/>
      <c r="B31" s="41"/>
      <c r="C31" s="19">
        <v>2</v>
      </c>
      <c r="D31" s="14"/>
      <c r="E31" s="14"/>
      <c r="F31" s="14"/>
      <c r="G31" s="14"/>
      <c r="H31" s="14"/>
      <c r="I31" s="14"/>
      <c r="J31" s="1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212" t="s">
        <v>130</v>
      </c>
      <c r="AH31" s="212"/>
      <c r="AK31" s="90">
        <v>44598</v>
      </c>
    </row>
    <row r="32" spans="1:37" x14ac:dyDescent="0.3">
      <c r="A32" s="19">
        <v>9</v>
      </c>
      <c r="B32" s="41" t="s">
        <v>137</v>
      </c>
      <c r="C32" s="19">
        <v>1</v>
      </c>
      <c r="D32" s="14"/>
      <c r="E32" s="14"/>
      <c r="F32" s="14"/>
      <c r="G32" s="14"/>
      <c r="H32" s="14"/>
      <c r="I32" s="14"/>
      <c r="J32" s="14"/>
      <c r="K32" s="1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227" t="s">
        <v>129</v>
      </c>
      <c r="AC32" s="227"/>
      <c r="AD32" s="227"/>
      <c r="AE32" s="227"/>
      <c r="AF32" s="227"/>
      <c r="AG32" s="227"/>
      <c r="AH32" s="227"/>
      <c r="AI32" s="12">
        <v>8</v>
      </c>
      <c r="AJ32" t="s">
        <v>122</v>
      </c>
      <c r="AK32" s="90">
        <v>44594</v>
      </c>
    </row>
    <row r="33" spans="1:37" x14ac:dyDescent="0.3">
      <c r="A33" s="19">
        <v>10</v>
      </c>
      <c r="B33" s="41" t="s">
        <v>135</v>
      </c>
      <c r="C33" s="19">
        <v>1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96" t="s">
        <v>129</v>
      </c>
      <c r="T33" s="196"/>
      <c r="U33" s="196"/>
      <c r="V33" s="196"/>
      <c r="W33" s="5"/>
      <c r="X33" s="14"/>
      <c r="Y33" s="14"/>
      <c r="Z33" s="5"/>
      <c r="AA33" s="5"/>
      <c r="AB33" s="5"/>
      <c r="AC33" s="5"/>
      <c r="AD33" s="5"/>
      <c r="AE33" s="14"/>
      <c r="AF33" s="14"/>
      <c r="AG33" s="14"/>
      <c r="AH33" s="14"/>
      <c r="AI33" s="12">
        <v>4</v>
      </c>
      <c r="AJ33" t="s">
        <v>122</v>
      </c>
    </row>
    <row r="34" spans="1:37" x14ac:dyDescent="0.3">
      <c r="A34" s="19">
        <v>11</v>
      </c>
      <c r="B34" s="41" t="s">
        <v>136</v>
      </c>
      <c r="C34" s="19">
        <v>1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5"/>
      <c r="U34" s="5"/>
      <c r="V34" s="5"/>
      <c r="W34" s="5"/>
      <c r="X34" s="5"/>
      <c r="Y34" s="5"/>
      <c r="Z34" s="5"/>
      <c r="AA34" s="201" t="s">
        <v>233</v>
      </c>
      <c r="AB34" s="201"/>
      <c r="AC34" s="201"/>
      <c r="AD34" s="201"/>
      <c r="AE34" s="201"/>
      <c r="AF34" s="201"/>
      <c r="AG34" s="201"/>
      <c r="AH34" s="201"/>
      <c r="AI34" s="12">
        <v>8</v>
      </c>
      <c r="AJ34" t="s">
        <v>122</v>
      </c>
      <c r="AK34" s="90">
        <v>44593</v>
      </c>
    </row>
    <row r="35" spans="1:37" x14ac:dyDescent="0.3">
      <c r="A35" s="19">
        <v>12</v>
      </c>
      <c r="B35" s="41" t="s">
        <v>138</v>
      </c>
      <c r="C35" s="19">
        <v>1</v>
      </c>
      <c r="D35" s="14"/>
      <c r="E35" s="14"/>
      <c r="F35" s="14"/>
      <c r="G35" s="14"/>
      <c r="H35" s="14"/>
      <c r="I35" s="14"/>
      <c r="J35" s="14"/>
      <c r="K35" s="14"/>
      <c r="L35" s="193" t="s">
        <v>129</v>
      </c>
      <c r="M35" s="193"/>
      <c r="N35" s="193"/>
      <c r="O35" s="193"/>
      <c r="P35" s="193"/>
      <c r="Q35" s="14"/>
      <c r="R35" s="14"/>
      <c r="S35" s="5"/>
      <c r="T35" s="5"/>
      <c r="U35" s="5"/>
      <c r="V35" s="5"/>
      <c r="W35" s="5"/>
      <c r="X35" s="5"/>
      <c r="Y35" s="14"/>
      <c r="Z35" s="5"/>
      <c r="AA35" s="5"/>
      <c r="AB35" s="5"/>
      <c r="AC35" s="5"/>
      <c r="AD35" s="5"/>
      <c r="AE35" s="5"/>
      <c r="AF35" s="5"/>
      <c r="AG35" s="5"/>
      <c r="AH35" s="5"/>
      <c r="AI35" s="12">
        <v>5</v>
      </c>
      <c r="AJ35" t="s">
        <v>122</v>
      </c>
    </row>
    <row r="36" spans="1:37" x14ac:dyDescent="0.3">
      <c r="A36" s="19"/>
      <c r="B36" s="41"/>
      <c r="C36" s="19">
        <v>2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5"/>
      <c r="T36" s="5"/>
      <c r="U36" s="5"/>
      <c r="V36" s="5"/>
      <c r="W36" s="5"/>
      <c r="X36" s="5"/>
      <c r="Y36" s="14"/>
      <c r="Z36" s="5"/>
      <c r="AA36" s="193" t="s">
        <v>130</v>
      </c>
      <c r="AB36" s="193"/>
      <c r="AC36" s="193"/>
      <c r="AD36" s="193"/>
      <c r="AE36" s="193"/>
      <c r="AF36" s="5"/>
      <c r="AG36" s="5"/>
      <c r="AH36" s="5"/>
    </row>
    <row r="37" spans="1:37" x14ac:dyDescent="0.3">
      <c r="A37" s="19">
        <v>13</v>
      </c>
      <c r="B37" s="41" t="s">
        <v>139</v>
      </c>
      <c r="C37" s="19">
        <v>1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0" t="s">
        <v>129</v>
      </c>
      <c r="T37" s="180"/>
      <c r="U37" s="180"/>
      <c r="V37" s="5"/>
      <c r="W37" s="14"/>
      <c r="X37" s="14"/>
      <c r="Y37" s="14"/>
      <c r="Z37" s="5"/>
      <c r="AA37" s="5"/>
      <c r="AB37" s="5"/>
      <c r="AC37" s="14"/>
      <c r="AD37" s="14"/>
      <c r="AE37" s="14"/>
      <c r="AF37" s="14"/>
      <c r="AG37" s="14"/>
      <c r="AH37" s="14"/>
      <c r="AI37" s="12">
        <v>3</v>
      </c>
      <c r="AJ37" t="s">
        <v>122</v>
      </c>
    </row>
    <row r="38" spans="1:37" x14ac:dyDescent="0.3">
      <c r="A38" s="19"/>
      <c r="B38" s="41"/>
      <c r="C38" s="19">
        <v>2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5"/>
      <c r="O38" s="5"/>
      <c r="P38" s="5"/>
      <c r="Q38" s="5"/>
      <c r="R38" s="5"/>
      <c r="S38" s="5"/>
      <c r="T38" s="5"/>
      <c r="U38" s="5"/>
      <c r="V38" s="5"/>
      <c r="W38" s="14"/>
      <c r="X38" s="14"/>
      <c r="Y38" s="14"/>
      <c r="Z38" s="5"/>
      <c r="AA38" s="5"/>
      <c r="AB38" s="5"/>
      <c r="AC38" s="14"/>
      <c r="AD38" s="14"/>
      <c r="AE38" s="14"/>
      <c r="AF38" s="14"/>
      <c r="AG38" s="180" t="s">
        <v>130</v>
      </c>
      <c r="AH38" s="180"/>
    </row>
    <row r="39" spans="1:37" x14ac:dyDescent="0.3">
      <c r="A39" s="19">
        <v>14</v>
      </c>
      <c r="B39" s="41" t="s">
        <v>140</v>
      </c>
      <c r="C39" s="19">
        <v>1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5"/>
      <c r="U39" s="5"/>
      <c r="V39" s="5"/>
      <c r="W39" s="5"/>
      <c r="X39" s="5"/>
      <c r="Y39" s="14"/>
      <c r="Z39" s="14"/>
      <c r="AA39" s="14"/>
      <c r="AB39" s="14"/>
      <c r="AC39" s="14"/>
      <c r="AD39" s="14"/>
      <c r="AE39" s="14"/>
      <c r="AF39" s="14"/>
      <c r="AG39" s="178" t="s">
        <v>233</v>
      </c>
      <c r="AH39" s="179"/>
      <c r="AI39" s="12">
        <v>5</v>
      </c>
      <c r="AJ39" t="s">
        <v>122</v>
      </c>
      <c r="AK39" s="90">
        <v>44595</v>
      </c>
    </row>
    <row r="40" spans="1:37" hidden="1" x14ac:dyDescent="0.3">
      <c r="A40" s="19">
        <v>13</v>
      </c>
      <c r="B40" s="41" t="s">
        <v>141</v>
      </c>
      <c r="C40" s="19">
        <v>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5"/>
      <c r="W40" s="5"/>
      <c r="X40" s="5"/>
      <c r="Y40" s="14"/>
      <c r="Z40" s="14"/>
      <c r="AA40" s="14"/>
      <c r="AB40" s="14"/>
      <c r="AC40" s="14"/>
      <c r="AD40" s="14"/>
      <c r="AE40" s="14"/>
      <c r="AF40" s="14"/>
      <c r="AG40" s="5"/>
      <c r="AH40" s="5"/>
      <c r="AI40" s="12">
        <v>4</v>
      </c>
      <c r="AJ40" t="s">
        <v>124</v>
      </c>
      <c r="AK40" s="90">
        <v>44594</v>
      </c>
    </row>
    <row r="41" spans="1:37" x14ac:dyDescent="0.3">
      <c r="A41" s="19">
        <v>15</v>
      </c>
      <c r="B41" s="41" t="s">
        <v>144</v>
      </c>
      <c r="C41" s="19">
        <v>1</v>
      </c>
      <c r="D41" s="14"/>
      <c r="E41" s="14"/>
      <c r="F41" s="14"/>
      <c r="G41" s="14"/>
      <c r="H41" s="14"/>
      <c r="I41" s="14"/>
      <c r="J41" s="14"/>
      <c r="K41" s="14"/>
      <c r="L41" s="192" t="s">
        <v>129</v>
      </c>
      <c r="M41" s="192"/>
      <c r="N41" s="192"/>
      <c r="O41" s="5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5"/>
      <c r="AA41" s="5"/>
      <c r="AB41" s="5"/>
      <c r="AC41" s="14"/>
      <c r="AD41" s="14"/>
      <c r="AE41" s="14"/>
      <c r="AF41" s="14"/>
      <c r="AG41" s="14"/>
      <c r="AH41" s="14"/>
      <c r="AI41" s="12">
        <v>3</v>
      </c>
      <c r="AJ41" t="s">
        <v>122</v>
      </c>
    </row>
    <row r="42" spans="1:37" x14ac:dyDescent="0.3">
      <c r="A42" s="19"/>
      <c r="B42" s="41"/>
      <c r="C42" s="19">
        <v>2</v>
      </c>
      <c r="D42" s="14"/>
      <c r="E42" s="14"/>
      <c r="F42" s="14"/>
      <c r="G42" s="14"/>
      <c r="H42" s="14"/>
      <c r="I42" s="14"/>
      <c r="J42" s="14"/>
      <c r="K42" s="14"/>
      <c r="L42" s="14"/>
      <c r="M42" s="5"/>
      <c r="N42" s="5"/>
      <c r="O42" s="5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5"/>
      <c r="AA42" s="192" t="s">
        <v>231</v>
      </c>
      <c r="AB42" s="192"/>
      <c r="AC42" s="192"/>
      <c r="AD42" s="14"/>
      <c r="AE42" s="14"/>
      <c r="AF42" s="14"/>
      <c r="AG42" s="14"/>
      <c r="AH42" s="14"/>
    </row>
    <row r="43" spans="1:37" x14ac:dyDescent="0.3">
      <c r="A43" s="19">
        <v>16</v>
      </c>
      <c r="B43" s="41" t="s">
        <v>146</v>
      </c>
      <c r="C43" s="19">
        <v>1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69" t="s">
        <v>129</v>
      </c>
      <c r="T43" s="169"/>
      <c r="U43" s="169"/>
      <c r="V43" s="169"/>
      <c r="W43" s="5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2">
        <v>4</v>
      </c>
      <c r="AJ43" t="s">
        <v>122</v>
      </c>
    </row>
    <row r="44" spans="1:37" x14ac:dyDescent="0.3">
      <c r="A44" s="19"/>
      <c r="B44" s="41"/>
      <c r="C44" s="19">
        <v>2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5"/>
      <c r="U44" s="5"/>
      <c r="V44" s="5"/>
      <c r="W44" s="5"/>
      <c r="X44" s="14"/>
      <c r="Y44" s="14"/>
      <c r="Z44" s="5"/>
      <c r="AA44" s="5"/>
      <c r="AB44" s="5"/>
      <c r="AC44" s="14"/>
      <c r="AD44" s="14"/>
      <c r="AE44" s="14"/>
      <c r="AF44" s="14"/>
      <c r="AG44" s="168" t="s">
        <v>231</v>
      </c>
      <c r="AH44" s="169"/>
      <c r="AK44" s="90">
        <v>44594</v>
      </c>
    </row>
    <row r="45" spans="1:37" x14ac:dyDescent="0.3">
      <c r="A45" s="19">
        <v>17</v>
      </c>
      <c r="B45" s="41" t="s">
        <v>148</v>
      </c>
      <c r="C45" s="19">
        <v>1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5"/>
      <c r="U45" s="5"/>
      <c r="V45" s="5"/>
      <c r="W45" s="14"/>
      <c r="X45" s="14"/>
      <c r="Y45" s="14"/>
      <c r="Z45" s="5"/>
      <c r="AA45" s="40" t="s">
        <v>129</v>
      </c>
      <c r="AB45" s="14"/>
      <c r="AC45" s="14"/>
      <c r="AD45" s="14"/>
      <c r="AE45" s="14"/>
      <c r="AF45" s="14"/>
      <c r="AG45" s="14"/>
      <c r="AH45" s="14"/>
      <c r="AI45" s="12">
        <v>1</v>
      </c>
      <c r="AJ45" t="s">
        <v>122</v>
      </c>
    </row>
    <row r="46" spans="1:37" x14ac:dyDescent="0.3">
      <c r="A46" s="19">
        <v>18</v>
      </c>
      <c r="B46" s="41" t="s">
        <v>149</v>
      </c>
      <c r="C46" s="19">
        <v>1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5"/>
      <c r="U46" s="5"/>
      <c r="V46" s="5"/>
      <c r="W46" s="14"/>
      <c r="X46" s="14"/>
      <c r="Y46" s="14"/>
      <c r="Z46" s="14"/>
      <c r="AA46" s="5"/>
      <c r="AB46" s="203" t="s">
        <v>129</v>
      </c>
      <c r="AC46" s="203"/>
      <c r="AD46" s="14"/>
      <c r="AE46" s="14"/>
      <c r="AF46" s="14"/>
      <c r="AG46" s="14"/>
      <c r="AH46" s="14"/>
      <c r="AI46" s="12">
        <v>2</v>
      </c>
      <c r="AJ46" t="s">
        <v>123</v>
      </c>
    </row>
    <row r="47" spans="1:37" x14ac:dyDescent="0.3">
      <c r="A47" s="19">
        <v>19</v>
      </c>
      <c r="B47" s="41" t="s">
        <v>150</v>
      </c>
      <c r="C47" s="19">
        <v>1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75" t="s">
        <v>129</v>
      </c>
      <c r="T47" s="175"/>
      <c r="U47" s="175"/>
      <c r="V47" s="175"/>
      <c r="W47" s="175"/>
      <c r="X47" s="5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2">
        <v>5</v>
      </c>
      <c r="AJ47" t="s">
        <v>122</v>
      </c>
    </row>
    <row r="48" spans="1:37" x14ac:dyDescent="0.3">
      <c r="A48" s="19"/>
      <c r="B48" s="41"/>
      <c r="C48" s="19">
        <v>2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5"/>
      <c r="U48" s="5"/>
      <c r="V48" s="5"/>
      <c r="W48" s="5"/>
      <c r="X48" s="5"/>
      <c r="Y48" s="14"/>
      <c r="Z48" s="14"/>
      <c r="AA48" s="14"/>
      <c r="AB48" s="14"/>
      <c r="AC48" s="14"/>
      <c r="AD48" s="14"/>
      <c r="AE48" s="14"/>
      <c r="AF48" s="14"/>
      <c r="AG48" s="175" t="s">
        <v>231</v>
      </c>
      <c r="AH48" s="175"/>
      <c r="AK48" s="90">
        <v>44595</v>
      </c>
    </row>
    <row r="49" spans="1:37" x14ac:dyDescent="0.3">
      <c r="A49" s="19">
        <v>20</v>
      </c>
      <c r="B49" s="41" t="s">
        <v>151</v>
      </c>
      <c r="C49" s="19">
        <v>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5"/>
      <c r="U49" s="5"/>
      <c r="V49" s="5"/>
      <c r="W49" s="5"/>
      <c r="X49" s="14"/>
      <c r="Y49" s="14"/>
      <c r="Z49" s="14"/>
      <c r="AA49" s="14"/>
      <c r="AB49" s="14"/>
      <c r="AC49" s="14"/>
      <c r="AD49" s="14"/>
      <c r="AE49" s="14"/>
      <c r="AF49" s="14"/>
      <c r="AG49" s="170" t="s">
        <v>233</v>
      </c>
      <c r="AH49" s="171"/>
      <c r="AI49" s="12">
        <v>4</v>
      </c>
      <c r="AJ49" t="s">
        <v>122</v>
      </c>
      <c r="AK49" s="90">
        <v>44594</v>
      </c>
    </row>
    <row r="50" spans="1:37" x14ac:dyDescent="0.3">
      <c r="A50" s="19">
        <v>21</v>
      </c>
      <c r="B50" s="22" t="s">
        <v>152</v>
      </c>
      <c r="C50" s="19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2" t="s">
        <v>153</v>
      </c>
    </row>
    <row r="51" spans="1:37" x14ac:dyDescent="0.3">
      <c r="A51" s="19">
        <v>22</v>
      </c>
      <c r="B51" s="22" t="s">
        <v>154</v>
      </c>
      <c r="C51" s="19">
        <v>1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72" t="s">
        <v>129</v>
      </c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4"/>
      <c r="AH51" s="15"/>
      <c r="AI51" s="12" t="s">
        <v>155</v>
      </c>
      <c r="AJ51" t="s">
        <v>122</v>
      </c>
    </row>
    <row r="52" spans="1:37" x14ac:dyDescent="0.3">
      <c r="A52" s="19">
        <v>23</v>
      </c>
      <c r="B52" s="22" t="s">
        <v>156</v>
      </c>
      <c r="C52" s="19">
        <v>1</v>
      </c>
      <c r="D52" s="15"/>
      <c r="E52" s="15"/>
      <c r="F52" s="15"/>
      <c r="G52" s="15"/>
      <c r="H52" s="15"/>
      <c r="I52" s="15"/>
      <c r="J52" s="15"/>
      <c r="K52" s="15"/>
      <c r="L52" s="167" t="s">
        <v>129</v>
      </c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2" t="s">
        <v>157</v>
      </c>
      <c r="AJ52" t="s">
        <v>122</v>
      </c>
      <c r="AK52" s="90">
        <v>44603</v>
      </c>
    </row>
    <row r="53" spans="1:37" x14ac:dyDescent="0.3">
      <c r="A53" s="19">
        <v>24</v>
      </c>
      <c r="B53" s="22" t="s">
        <v>158</v>
      </c>
      <c r="C53" s="19">
        <v>1</v>
      </c>
      <c r="D53" s="15"/>
      <c r="E53" s="15"/>
      <c r="F53" s="15"/>
      <c r="G53" s="15"/>
      <c r="H53" s="15"/>
      <c r="I53" s="15"/>
      <c r="J53" s="15"/>
      <c r="K53" s="15"/>
      <c r="L53" s="167" t="s">
        <v>129</v>
      </c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2" t="s">
        <v>157</v>
      </c>
      <c r="AJ53" t="s">
        <v>122</v>
      </c>
      <c r="AK53" s="90">
        <v>44603</v>
      </c>
    </row>
    <row r="54" spans="1:37" x14ac:dyDescent="0.3">
      <c r="A54" s="19">
        <v>25</v>
      </c>
      <c r="B54" s="22" t="s">
        <v>159</v>
      </c>
      <c r="C54" s="19">
        <v>1</v>
      </c>
      <c r="D54" s="15"/>
      <c r="E54" s="15"/>
      <c r="F54" s="15"/>
      <c r="G54" s="15"/>
      <c r="H54" s="15"/>
      <c r="I54" s="15"/>
      <c r="J54" s="15"/>
      <c r="K54" s="15"/>
      <c r="L54" s="166" t="s">
        <v>129</v>
      </c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2" t="s">
        <v>160</v>
      </c>
      <c r="AJ54" t="s">
        <v>122</v>
      </c>
      <c r="AK54" s="90">
        <v>44596</v>
      </c>
    </row>
    <row r="55" spans="1:37" x14ac:dyDescent="0.3">
      <c r="A55" s="19">
        <v>26</v>
      </c>
      <c r="B55" s="22" t="s">
        <v>161</v>
      </c>
      <c r="C55" s="19">
        <v>1</v>
      </c>
      <c r="D55" s="15"/>
      <c r="E55" s="15"/>
      <c r="F55" s="15"/>
      <c r="G55" s="15"/>
      <c r="H55" s="15"/>
      <c r="I55" s="15"/>
      <c r="J55" s="15"/>
      <c r="K55" s="15"/>
      <c r="L55" s="166" t="s">
        <v>129</v>
      </c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2" t="s">
        <v>160</v>
      </c>
      <c r="AJ55" t="s">
        <v>122</v>
      </c>
      <c r="AK55" s="90">
        <v>44596</v>
      </c>
    </row>
    <row r="56" spans="1:37" x14ac:dyDescent="0.3">
      <c r="A56" s="19">
        <v>27</v>
      </c>
      <c r="B56" s="22" t="s">
        <v>162</v>
      </c>
      <c r="C56" s="19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2">
        <v>3</v>
      </c>
      <c r="AJ56" t="s">
        <v>122</v>
      </c>
    </row>
    <row r="57" spans="1:37" x14ac:dyDescent="0.3">
      <c r="A57" s="19">
        <v>28</v>
      </c>
      <c r="B57" s="22" t="s">
        <v>163</v>
      </c>
      <c r="C57" s="19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2" t="s">
        <v>153</v>
      </c>
    </row>
    <row r="58" spans="1:37" x14ac:dyDescent="0.3">
      <c r="A58" s="23"/>
      <c r="B58" s="14" t="s">
        <v>164</v>
      </c>
      <c r="C58" s="14">
        <f>SUM(C4:C57)</f>
        <v>93</v>
      </c>
      <c r="D58" s="14">
        <f t="shared" ref="D58:AH58" si="0">SUM(D4:D50)</f>
        <v>0</v>
      </c>
      <c r="E58" s="14">
        <f t="shared" si="0"/>
        <v>0</v>
      </c>
      <c r="F58" s="14">
        <f t="shared" si="0"/>
        <v>0</v>
      </c>
      <c r="G58" s="14">
        <f t="shared" si="0"/>
        <v>0</v>
      </c>
      <c r="H58" s="14">
        <f t="shared" si="0"/>
        <v>0</v>
      </c>
      <c r="I58" s="14">
        <f t="shared" si="0"/>
        <v>0</v>
      </c>
      <c r="J58" s="14">
        <f t="shared" si="0"/>
        <v>0</v>
      </c>
      <c r="K58" s="14">
        <f t="shared" si="0"/>
        <v>0</v>
      </c>
      <c r="L58" s="14">
        <f>SUM(L4:L50)</f>
        <v>0</v>
      </c>
      <c r="M58" s="14">
        <f t="shared" si="0"/>
        <v>0</v>
      </c>
      <c r="N58" s="14">
        <f t="shared" si="0"/>
        <v>0</v>
      </c>
      <c r="O58" s="14">
        <f t="shared" si="0"/>
        <v>0</v>
      </c>
      <c r="P58" s="14">
        <f t="shared" si="0"/>
        <v>0</v>
      </c>
      <c r="Q58" s="14">
        <f t="shared" si="0"/>
        <v>0</v>
      </c>
      <c r="R58" s="14">
        <f t="shared" si="0"/>
        <v>0</v>
      </c>
      <c r="S58" s="14">
        <f t="shared" si="0"/>
        <v>0</v>
      </c>
      <c r="T58" s="14">
        <f t="shared" si="0"/>
        <v>0</v>
      </c>
      <c r="U58" s="14">
        <f t="shared" si="0"/>
        <v>0</v>
      </c>
      <c r="V58" s="14">
        <f t="shared" si="0"/>
        <v>0</v>
      </c>
      <c r="W58" s="14">
        <f t="shared" si="0"/>
        <v>0</v>
      </c>
      <c r="X58" s="14">
        <f t="shared" si="0"/>
        <v>0</v>
      </c>
      <c r="Y58" s="14">
        <f t="shared" si="0"/>
        <v>0</v>
      </c>
      <c r="Z58" s="14">
        <f t="shared" si="0"/>
        <v>0</v>
      </c>
      <c r="AA58" s="14">
        <f t="shared" si="0"/>
        <v>0</v>
      </c>
      <c r="AB58" s="14">
        <f t="shared" si="0"/>
        <v>0</v>
      </c>
      <c r="AC58" s="14">
        <f t="shared" si="0"/>
        <v>0</v>
      </c>
      <c r="AD58" s="14">
        <f t="shared" si="0"/>
        <v>0</v>
      </c>
      <c r="AE58" s="14">
        <f t="shared" si="0"/>
        <v>0</v>
      </c>
      <c r="AF58" s="14">
        <f t="shared" si="0"/>
        <v>0</v>
      </c>
      <c r="AG58" s="14">
        <f t="shared" si="0"/>
        <v>0</v>
      </c>
      <c r="AH58" s="14">
        <f t="shared" si="0"/>
        <v>0</v>
      </c>
    </row>
    <row r="61" spans="1:37" x14ac:dyDescent="0.3"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25"/>
      <c r="AD61" s="25"/>
      <c r="AE61" s="25"/>
      <c r="AF61" s="25"/>
    </row>
    <row r="62" spans="1:37" x14ac:dyDescent="0.3"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E62" s="25"/>
      <c r="AF62" s="25"/>
    </row>
    <row r="63" spans="1:37" x14ac:dyDescent="0.3"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E63" s="25"/>
      <c r="AF63" s="25"/>
      <c r="AG63" s="26"/>
      <c r="AH63" s="26"/>
    </row>
    <row r="64" spans="1:37" x14ac:dyDescent="0.3">
      <c r="R64" s="28"/>
      <c r="S64" s="28"/>
      <c r="T64" s="28"/>
      <c r="U64" s="26"/>
      <c r="V64" s="26"/>
      <c r="W64" s="26"/>
      <c r="X64" s="26"/>
      <c r="Y64" s="26"/>
      <c r="Z64" s="26"/>
      <c r="AA64" s="26"/>
      <c r="AB64" s="26"/>
      <c r="AC64" s="27"/>
      <c r="AD64" s="27"/>
      <c r="AE64" s="27"/>
      <c r="AF64" s="27"/>
      <c r="AG64" s="26"/>
      <c r="AH64" s="26"/>
    </row>
    <row r="65" spans="18:34" x14ac:dyDescent="0.3">
      <c r="R65" s="28"/>
      <c r="S65" s="28"/>
      <c r="T65" s="28"/>
      <c r="U65" s="26"/>
      <c r="V65" s="26"/>
      <c r="W65" s="26"/>
      <c r="X65" s="26"/>
      <c r="Y65" s="26"/>
      <c r="Z65" s="26"/>
      <c r="AA65" s="26"/>
      <c r="AB65" s="26"/>
      <c r="AC65" s="27"/>
      <c r="AD65" s="27"/>
      <c r="AE65" s="27"/>
      <c r="AF65" s="27"/>
      <c r="AG65" s="26"/>
      <c r="AH65" s="26"/>
    </row>
    <row r="66" spans="18:34" x14ac:dyDescent="0.3">
      <c r="R66" s="28"/>
      <c r="S66" s="28"/>
      <c r="T66" s="28"/>
      <c r="U66" s="28"/>
      <c r="V66" s="30"/>
      <c r="W66" s="30"/>
      <c r="X66" s="30"/>
      <c r="Y66" s="30"/>
      <c r="Z66" s="30"/>
      <c r="AA66" s="30"/>
      <c r="AB66" s="30"/>
      <c r="AC66" s="25"/>
      <c r="AD66" s="25"/>
      <c r="AE66" s="25"/>
      <c r="AF66" s="25"/>
      <c r="AG66" s="30"/>
      <c r="AH66" s="30"/>
    </row>
    <row r="67" spans="18:34" x14ac:dyDescent="0.3">
      <c r="R67" s="160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25"/>
      <c r="AD67" s="25"/>
      <c r="AE67" s="25"/>
      <c r="AF67" s="25"/>
    </row>
    <row r="68" spans="18:34" x14ac:dyDescent="0.3"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25"/>
      <c r="AD68" s="25"/>
      <c r="AE68" s="25"/>
      <c r="AF68" s="25"/>
    </row>
    <row r="69" spans="18:34" x14ac:dyDescent="0.3"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25"/>
      <c r="AD69" s="25"/>
      <c r="AE69" s="25"/>
      <c r="AF69" s="25"/>
    </row>
  </sheetData>
  <mergeCells count="55">
    <mergeCell ref="R69:AB69"/>
    <mergeCell ref="A2:A3"/>
    <mergeCell ref="B2:B3"/>
    <mergeCell ref="C2:C3"/>
    <mergeCell ref="R61:AB61"/>
    <mergeCell ref="R62:AB62"/>
    <mergeCell ref="R67:AB67"/>
    <mergeCell ref="R68:AB68"/>
    <mergeCell ref="S16:W16"/>
    <mergeCell ref="L41:N41"/>
    <mergeCell ref="L8:M8"/>
    <mergeCell ref="S37:U37"/>
    <mergeCell ref="S43:V43"/>
    <mergeCell ref="L35:P35"/>
    <mergeCell ref="L26:Q26"/>
    <mergeCell ref="A1:AH1"/>
    <mergeCell ref="U13:W13"/>
    <mergeCell ref="S20:V20"/>
    <mergeCell ref="L4:U4"/>
    <mergeCell ref="AG7:AH7"/>
    <mergeCell ref="N12:P12"/>
    <mergeCell ref="L19:O19"/>
    <mergeCell ref="AG18:AH18"/>
    <mergeCell ref="L15:P15"/>
    <mergeCell ref="S5:AC5"/>
    <mergeCell ref="AA6:AH6"/>
    <mergeCell ref="AA17:AE17"/>
    <mergeCell ref="AG11:AH11"/>
    <mergeCell ref="S9:T9"/>
    <mergeCell ref="AA42:AC42"/>
    <mergeCell ref="AA10:AB10"/>
    <mergeCell ref="AA34:AH34"/>
    <mergeCell ref="AG29:AH29"/>
    <mergeCell ref="S27:X27"/>
    <mergeCell ref="AA28:AG28"/>
    <mergeCell ref="S33:V33"/>
    <mergeCell ref="AG39:AH39"/>
    <mergeCell ref="AG38:AH38"/>
    <mergeCell ref="AG22:AH22"/>
    <mergeCell ref="AB14:AD14"/>
    <mergeCell ref="L55:AH55"/>
    <mergeCell ref="L53:AH53"/>
    <mergeCell ref="L52:AH52"/>
    <mergeCell ref="L54:AH54"/>
    <mergeCell ref="AG44:AH44"/>
    <mergeCell ref="AG49:AH49"/>
    <mergeCell ref="S51:AG51"/>
    <mergeCell ref="AG48:AH48"/>
    <mergeCell ref="S47:W47"/>
    <mergeCell ref="AB46:AC46"/>
    <mergeCell ref="AA21:AD21"/>
    <mergeCell ref="AA36:AE36"/>
    <mergeCell ref="S30:AA30"/>
    <mergeCell ref="AB32:AH32"/>
    <mergeCell ref="AG31:AH31"/>
  </mergeCells>
  <pageMargins left="0.7" right="0.7" top="0.75" bottom="0.75" header="0.3" footer="0.3"/>
  <pageSetup paperSize="5" scale="80" orientation="landscape" r:id="rId1"/>
  <rowBreaks count="1" manualBreakCount="1">
    <brk id="40" max="3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89"/>
  <sheetViews>
    <sheetView view="pageBreakPreview" zoomScale="70" zoomScaleNormal="100" zoomScaleSheetLayoutView="70" workbookViewId="0">
      <pane xSplit="2" ySplit="3" topLeftCell="C43" activePane="bottomRight" state="frozen"/>
      <selection activeCell="Z27" sqref="Z27"/>
      <selection pane="topRight" activeCell="Z27" sqref="Z27"/>
      <selection pane="bottomLeft" activeCell="Z27" sqref="Z27"/>
      <selection pane="bottomRight" activeCell="B59" sqref="B59"/>
    </sheetView>
  </sheetViews>
  <sheetFormatPr defaultColWidth="11" defaultRowHeight="15.6" x14ac:dyDescent="0.3"/>
  <cols>
    <col min="1" max="1" width="6.69921875" style="12" customWidth="1"/>
    <col min="2" max="2" width="13.3984375" style="12" customWidth="1"/>
    <col min="3" max="3" width="9.69921875" style="12" customWidth="1"/>
    <col min="4" max="14" width="4.5" customWidth="1"/>
    <col min="15" max="15" width="4.59765625" customWidth="1"/>
    <col min="16" max="31" width="4.5" customWidth="1"/>
    <col min="32" max="32" width="11" style="12"/>
    <col min="33" max="33" width="0" hidden="1" customWidth="1"/>
    <col min="34" max="34" width="11" style="86"/>
  </cols>
  <sheetData>
    <row r="1" spans="1:34" ht="17.399999999999999" x14ac:dyDescent="0.3">
      <c r="A1" s="183" t="s">
        <v>216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</row>
    <row r="2" spans="1:34" ht="48" customHeight="1" x14ac:dyDescent="0.3">
      <c r="A2" s="190" t="s">
        <v>3</v>
      </c>
      <c r="B2" s="190" t="s">
        <v>118</v>
      </c>
      <c r="C2" s="190" t="s">
        <v>119</v>
      </c>
      <c r="D2" s="13" t="s">
        <v>124</v>
      </c>
      <c r="E2" s="13" t="s">
        <v>125</v>
      </c>
      <c r="F2" s="13" t="s">
        <v>126</v>
      </c>
      <c r="G2" s="13" t="s">
        <v>120</v>
      </c>
      <c r="H2" s="13" t="s">
        <v>121</v>
      </c>
      <c r="I2" s="13" t="s">
        <v>122</v>
      </c>
      <c r="J2" s="13" t="s">
        <v>123</v>
      </c>
      <c r="K2" s="13" t="s">
        <v>124</v>
      </c>
      <c r="L2" s="13" t="s">
        <v>125</v>
      </c>
      <c r="M2" s="13" t="s">
        <v>126</v>
      </c>
      <c r="N2" s="13" t="s">
        <v>120</v>
      </c>
      <c r="O2" s="13" t="s">
        <v>121</v>
      </c>
      <c r="P2" s="13" t="s">
        <v>122</v>
      </c>
      <c r="Q2" s="13" t="s">
        <v>123</v>
      </c>
      <c r="R2" s="13" t="s">
        <v>124</v>
      </c>
      <c r="S2" s="13" t="s">
        <v>125</v>
      </c>
      <c r="T2" s="13" t="s">
        <v>126</v>
      </c>
      <c r="U2" s="13" t="s">
        <v>120</v>
      </c>
      <c r="V2" s="13" t="s">
        <v>121</v>
      </c>
      <c r="W2" s="13" t="s">
        <v>122</v>
      </c>
      <c r="X2" s="13" t="s">
        <v>123</v>
      </c>
      <c r="Y2" s="13" t="s">
        <v>124</v>
      </c>
      <c r="Z2" s="13" t="s">
        <v>125</v>
      </c>
      <c r="AA2" s="13" t="s">
        <v>126</v>
      </c>
      <c r="AB2" s="13" t="s">
        <v>120</v>
      </c>
      <c r="AC2" s="13" t="s">
        <v>121</v>
      </c>
      <c r="AD2" s="13" t="s">
        <v>122</v>
      </c>
      <c r="AE2" s="13" t="s">
        <v>123</v>
      </c>
      <c r="AF2" s="36" t="s">
        <v>127</v>
      </c>
    </row>
    <row r="3" spans="1:34" x14ac:dyDescent="0.3">
      <c r="A3" s="191"/>
      <c r="B3" s="191"/>
      <c r="C3" s="191"/>
      <c r="D3" s="37">
        <v>1</v>
      </c>
      <c r="E3" s="37">
        <v>2</v>
      </c>
      <c r="F3" s="37">
        <v>3</v>
      </c>
      <c r="G3" s="37">
        <v>4</v>
      </c>
      <c r="H3" s="91">
        <v>5</v>
      </c>
      <c r="I3" s="37">
        <v>6</v>
      </c>
      <c r="J3" s="37">
        <v>7</v>
      </c>
      <c r="K3" s="37">
        <v>8</v>
      </c>
      <c r="L3" s="37">
        <v>9</v>
      </c>
      <c r="M3" s="37">
        <v>10</v>
      </c>
      <c r="N3" s="37">
        <v>11</v>
      </c>
      <c r="O3" s="91">
        <v>12</v>
      </c>
      <c r="P3" s="37">
        <v>13</v>
      </c>
      <c r="Q3" s="37">
        <v>14</v>
      </c>
      <c r="R3" s="37">
        <v>15</v>
      </c>
      <c r="S3" s="37">
        <v>16</v>
      </c>
      <c r="T3" s="37">
        <v>17</v>
      </c>
      <c r="U3" s="91">
        <v>18</v>
      </c>
      <c r="V3" s="91">
        <v>19</v>
      </c>
      <c r="W3" s="37">
        <v>20</v>
      </c>
      <c r="X3" s="37">
        <v>21</v>
      </c>
      <c r="Y3" s="37">
        <v>22</v>
      </c>
      <c r="Z3" s="37">
        <v>23</v>
      </c>
      <c r="AA3" s="37">
        <v>24</v>
      </c>
      <c r="AB3" s="37">
        <v>25</v>
      </c>
      <c r="AC3" s="91">
        <v>26</v>
      </c>
      <c r="AD3" s="37">
        <v>27</v>
      </c>
      <c r="AE3" s="37">
        <v>28</v>
      </c>
      <c r="AF3" s="38"/>
    </row>
    <row r="4" spans="1:34" x14ac:dyDescent="0.3">
      <c r="A4" s="19">
        <v>1</v>
      </c>
      <c r="B4" s="41" t="s">
        <v>128</v>
      </c>
      <c r="C4" s="19">
        <v>3</v>
      </c>
      <c r="D4" s="200" t="s">
        <v>131</v>
      </c>
      <c r="E4" s="18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39"/>
    </row>
    <row r="5" spans="1:34" x14ac:dyDescent="0.3">
      <c r="A5" s="7"/>
      <c r="B5" s="7"/>
      <c r="C5" s="114">
        <v>4</v>
      </c>
      <c r="D5" s="200" t="s">
        <v>237</v>
      </c>
      <c r="E5" s="184"/>
      <c r="F5" s="184"/>
      <c r="G5" s="184"/>
      <c r="H5" s="184"/>
      <c r="I5" s="184"/>
      <c r="J5" s="184"/>
      <c r="K5" s="18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39"/>
    </row>
    <row r="6" spans="1:34" x14ac:dyDescent="0.3">
      <c r="A6" s="5"/>
      <c r="B6" s="5"/>
      <c r="C6" s="19">
        <v>5</v>
      </c>
      <c r="D6" s="14"/>
      <c r="E6" s="14"/>
      <c r="F6" s="14"/>
      <c r="G6" s="14"/>
      <c r="H6" s="14"/>
      <c r="I6" s="200" t="s">
        <v>169</v>
      </c>
      <c r="J6" s="184"/>
      <c r="K6" s="184"/>
      <c r="L6" s="184"/>
      <c r="M6" s="184"/>
      <c r="N6" s="184"/>
      <c r="O6" s="184"/>
      <c r="P6" s="184"/>
      <c r="Q6" s="184"/>
      <c r="R6" s="18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39"/>
    </row>
    <row r="7" spans="1:34" x14ac:dyDescent="0.3">
      <c r="A7" s="5"/>
      <c r="B7" s="5"/>
      <c r="C7" s="19">
        <v>6</v>
      </c>
      <c r="D7" s="14"/>
      <c r="E7" s="14"/>
      <c r="F7" s="14"/>
      <c r="G7" s="14"/>
      <c r="H7" s="14"/>
      <c r="I7" s="14"/>
      <c r="J7" s="5"/>
      <c r="K7" s="5"/>
      <c r="L7" s="5"/>
      <c r="M7" s="5"/>
      <c r="N7" s="5"/>
      <c r="O7" s="5"/>
      <c r="P7" s="200" t="s">
        <v>170</v>
      </c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4"/>
      <c r="AB7" s="14"/>
      <c r="AC7" s="14"/>
      <c r="AD7" s="14"/>
      <c r="AE7" s="14"/>
      <c r="AF7" s="12">
        <v>9</v>
      </c>
      <c r="AG7" t="s">
        <v>122</v>
      </c>
    </row>
    <row r="8" spans="1:34" x14ac:dyDescent="0.3">
      <c r="A8" s="19"/>
      <c r="B8" s="41"/>
      <c r="C8" s="19">
        <v>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"/>
      <c r="R8" s="5"/>
      <c r="S8" s="5"/>
      <c r="T8" s="5"/>
      <c r="U8" s="5"/>
      <c r="V8" s="5"/>
      <c r="W8" s="200" t="s">
        <v>173</v>
      </c>
      <c r="X8" s="184"/>
      <c r="Y8" s="184"/>
      <c r="Z8" s="184"/>
      <c r="AA8" s="184"/>
      <c r="AB8" s="184"/>
      <c r="AC8" s="184"/>
      <c r="AD8" s="184"/>
      <c r="AE8" s="184"/>
      <c r="AH8" s="90">
        <v>44621</v>
      </c>
    </row>
    <row r="9" spans="1:34" s="10" customFormat="1" x14ac:dyDescent="0.3">
      <c r="A9" s="21"/>
      <c r="B9" s="92"/>
      <c r="C9" s="21">
        <v>8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4"/>
      <c r="X9" s="14"/>
      <c r="Y9" s="14"/>
      <c r="Z9" s="14"/>
      <c r="AA9" s="14"/>
      <c r="AB9" s="14"/>
      <c r="AC9" s="14"/>
      <c r="AD9" s="200" t="s">
        <v>259</v>
      </c>
      <c r="AE9" s="184"/>
      <c r="AF9" s="34"/>
      <c r="AH9" s="89">
        <v>44628</v>
      </c>
    </row>
    <row r="10" spans="1:34" x14ac:dyDescent="0.3">
      <c r="A10" s="19">
        <v>2</v>
      </c>
      <c r="B10" s="41" t="s">
        <v>145</v>
      </c>
      <c r="C10" s="19">
        <v>5</v>
      </c>
      <c r="D10" s="14"/>
      <c r="E10" s="14"/>
      <c r="F10" s="14"/>
      <c r="G10" s="14"/>
      <c r="H10" s="14"/>
      <c r="I10" s="5"/>
      <c r="J10" s="5"/>
      <c r="K10" s="5"/>
      <c r="L10" s="201" t="s">
        <v>169</v>
      </c>
      <c r="M10" s="189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2">
        <v>2</v>
      </c>
      <c r="AG10" t="s">
        <v>122</v>
      </c>
    </row>
    <row r="11" spans="1:34" x14ac:dyDescent="0.3">
      <c r="A11" s="19"/>
      <c r="B11" s="41"/>
      <c r="C11" s="21">
        <v>6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5"/>
      <c r="Q11" s="5"/>
      <c r="R11" s="15"/>
      <c r="S11" s="201" t="s">
        <v>170</v>
      </c>
      <c r="T11" s="189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4" s="10" customFormat="1" x14ac:dyDescent="0.3">
      <c r="A12" s="21"/>
      <c r="B12" s="92"/>
      <c r="C12" s="21">
        <v>7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4"/>
      <c r="X12" s="24"/>
      <c r="Y12" s="15"/>
      <c r="Z12" s="15"/>
      <c r="AA12" s="201" t="s">
        <v>236</v>
      </c>
      <c r="AB12" s="189"/>
      <c r="AC12" s="15"/>
      <c r="AD12" s="15"/>
      <c r="AE12" s="15"/>
      <c r="AF12" s="34"/>
      <c r="AH12" s="87"/>
    </row>
    <row r="13" spans="1:34" x14ac:dyDescent="0.3">
      <c r="A13" s="19">
        <v>3</v>
      </c>
      <c r="B13" s="41" t="s">
        <v>132</v>
      </c>
      <c r="C13" s="19">
        <v>4</v>
      </c>
      <c r="D13" s="182" t="s">
        <v>168</v>
      </c>
      <c r="E13" s="182"/>
      <c r="F13" s="182"/>
      <c r="G13" s="5"/>
      <c r="H13" s="14"/>
      <c r="I13" s="5"/>
      <c r="J13" s="5"/>
      <c r="K13" s="5"/>
      <c r="L13" s="5"/>
      <c r="M13" s="5"/>
      <c r="N13" s="18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2">
        <v>3</v>
      </c>
      <c r="AG13" t="s">
        <v>124</v>
      </c>
    </row>
    <row r="14" spans="1:34" x14ac:dyDescent="0.3">
      <c r="A14" s="19"/>
      <c r="B14" s="41"/>
      <c r="C14" s="19">
        <v>5</v>
      </c>
      <c r="D14" s="14"/>
      <c r="E14" s="5"/>
      <c r="F14" s="5"/>
      <c r="G14" s="5"/>
      <c r="H14" s="14"/>
      <c r="I14" s="5"/>
      <c r="J14" s="5"/>
      <c r="K14" s="182" t="s">
        <v>169</v>
      </c>
      <c r="L14" s="182"/>
      <c r="M14" s="182"/>
      <c r="N14" s="18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4" x14ac:dyDescent="0.3">
      <c r="A15" s="19"/>
      <c r="B15" s="41"/>
      <c r="C15" s="19">
        <v>6</v>
      </c>
      <c r="D15" s="14"/>
      <c r="E15" s="14"/>
      <c r="F15" s="14"/>
      <c r="G15" s="14"/>
      <c r="H15" s="14"/>
      <c r="I15" s="5"/>
      <c r="J15" s="5"/>
      <c r="K15" s="5"/>
      <c r="L15" s="5"/>
      <c r="M15" s="5"/>
      <c r="N15" s="5"/>
      <c r="O15" s="14"/>
      <c r="P15" s="14"/>
      <c r="Q15" s="14"/>
      <c r="R15" s="182" t="s">
        <v>170</v>
      </c>
      <c r="S15" s="182"/>
      <c r="T15" s="182"/>
      <c r="U15" s="14"/>
      <c r="V15" s="14"/>
      <c r="W15" s="14"/>
      <c r="X15" s="14"/>
      <c r="Y15" s="5"/>
      <c r="Z15" s="5"/>
      <c r="AA15" s="5"/>
      <c r="AB15" s="14"/>
      <c r="AC15" s="14"/>
      <c r="AD15" s="14"/>
      <c r="AE15" s="14"/>
    </row>
    <row r="16" spans="1:34" x14ac:dyDescent="0.3">
      <c r="A16" s="19"/>
      <c r="B16" s="41"/>
      <c r="C16" s="19">
        <v>7</v>
      </c>
      <c r="D16" s="14"/>
      <c r="E16" s="14"/>
      <c r="F16" s="14"/>
      <c r="G16" s="14"/>
      <c r="H16" s="14"/>
      <c r="I16" s="5"/>
      <c r="J16" s="5"/>
      <c r="K16" s="5"/>
      <c r="L16" s="5"/>
      <c r="M16" s="5"/>
      <c r="N16" s="5"/>
      <c r="O16" s="14"/>
      <c r="P16" s="14"/>
      <c r="Q16" s="14"/>
      <c r="R16" s="5"/>
      <c r="S16" s="5"/>
      <c r="T16" s="5"/>
      <c r="U16" s="14"/>
      <c r="V16" s="14"/>
      <c r="W16" s="14"/>
      <c r="X16" s="14"/>
      <c r="Y16" s="182" t="s">
        <v>236</v>
      </c>
      <c r="Z16" s="182"/>
      <c r="AA16" s="182"/>
      <c r="AB16" s="14"/>
      <c r="AC16" s="14"/>
      <c r="AD16" s="14"/>
      <c r="AE16" s="14"/>
      <c r="AH16" s="86" t="s">
        <v>235</v>
      </c>
    </row>
    <row r="17" spans="1:34" x14ac:dyDescent="0.3">
      <c r="A17" s="19">
        <v>4</v>
      </c>
      <c r="B17" s="41" t="s">
        <v>142</v>
      </c>
      <c r="C17" s="19">
        <v>4</v>
      </c>
      <c r="D17" s="194" t="s">
        <v>168</v>
      </c>
      <c r="E17" s="185"/>
      <c r="F17" s="185"/>
      <c r="G17" s="14"/>
      <c r="H17" s="14"/>
      <c r="I17" s="14"/>
      <c r="J17" s="15"/>
      <c r="K17" s="15"/>
      <c r="L17" s="15"/>
      <c r="M17" s="15"/>
      <c r="N17" s="15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2">
        <v>5</v>
      </c>
      <c r="AG17" t="s">
        <v>122</v>
      </c>
    </row>
    <row r="18" spans="1:34" s="10" customFormat="1" x14ac:dyDescent="0.3">
      <c r="A18" s="21"/>
      <c r="B18" s="92"/>
      <c r="C18" s="21">
        <v>5</v>
      </c>
      <c r="D18" s="15"/>
      <c r="E18" s="15"/>
      <c r="F18" s="15"/>
      <c r="G18" s="15"/>
      <c r="H18" s="15"/>
      <c r="I18" s="194" t="s">
        <v>169</v>
      </c>
      <c r="J18" s="185"/>
      <c r="K18" s="185"/>
      <c r="L18" s="185"/>
      <c r="M18" s="185"/>
      <c r="N18" s="15"/>
      <c r="O18" s="15"/>
      <c r="P18" s="24"/>
      <c r="Q18" s="24"/>
      <c r="R18" s="24"/>
      <c r="S18" s="24"/>
      <c r="T18" s="24"/>
      <c r="U18" s="24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34"/>
      <c r="AH18" s="87"/>
    </row>
    <row r="19" spans="1:34" s="10" customFormat="1" x14ac:dyDescent="0.3">
      <c r="A19" s="21"/>
      <c r="B19" s="92"/>
      <c r="C19" s="21">
        <v>6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94" t="s">
        <v>170</v>
      </c>
      <c r="Q19" s="185"/>
      <c r="R19" s="185"/>
      <c r="S19" s="185"/>
      <c r="T19" s="185"/>
      <c r="U19" s="24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34"/>
      <c r="AH19" s="87"/>
    </row>
    <row r="20" spans="1:34" s="10" customFormat="1" x14ac:dyDescent="0.3">
      <c r="A20" s="21"/>
      <c r="B20" s="92"/>
      <c r="C20" s="21">
        <v>7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4"/>
      <c r="P20" s="24"/>
      <c r="Q20" s="24"/>
      <c r="R20" s="24"/>
      <c r="S20" s="24"/>
      <c r="T20" s="24"/>
      <c r="U20" s="24"/>
      <c r="V20" s="15"/>
      <c r="W20" s="194" t="s">
        <v>170</v>
      </c>
      <c r="X20" s="185"/>
      <c r="Y20" s="185"/>
      <c r="Z20" s="185"/>
      <c r="AA20" s="185"/>
      <c r="AB20" s="15"/>
      <c r="AC20" s="15"/>
      <c r="AD20" s="15"/>
      <c r="AE20" s="15"/>
      <c r="AF20" s="34"/>
      <c r="AH20" s="87"/>
    </row>
    <row r="21" spans="1:34" s="10" customFormat="1" x14ac:dyDescent="0.3">
      <c r="A21" s="21"/>
      <c r="B21" s="92"/>
      <c r="C21" s="21">
        <v>8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24"/>
      <c r="X21" s="24"/>
      <c r="Y21" s="14"/>
      <c r="Z21" s="14"/>
      <c r="AA21" s="14"/>
      <c r="AB21" s="24"/>
      <c r="AC21" s="15"/>
      <c r="AD21" s="194" t="s">
        <v>174</v>
      </c>
      <c r="AE21" s="194"/>
      <c r="AF21" s="34"/>
      <c r="AH21" s="89">
        <v>44623</v>
      </c>
    </row>
    <row r="22" spans="1:34" x14ac:dyDescent="0.3">
      <c r="A22" s="19">
        <v>5</v>
      </c>
      <c r="B22" s="41" t="s">
        <v>133</v>
      </c>
      <c r="C22" s="19">
        <v>4</v>
      </c>
      <c r="D22" s="181" t="s">
        <v>168</v>
      </c>
      <c r="E22" s="181"/>
      <c r="F22" s="14"/>
      <c r="G22" s="14"/>
      <c r="H22" s="14"/>
      <c r="I22" s="5"/>
      <c r="J22" s="5"/>
      <c r="K22" s="5"/>
      <c r="L22" s="5"/>
      <c r="M22" s="5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2">
        <v>4</v>
      </c>
      <c r="AG22" t="s">
        <v>122</v>
      </c>
    </row>
    <row r="23" spans="1:34" x14ac:dyDescent="0.3">
      <c r="A23" s="19"/>
      <c r="B23" s="41"/>
      <c r="C23" s="19">
        <v>5</v>
      </c>
      <c r="D23" s="14"/>
      <c r="E23" s="14"/>
      <c r="F23" s="14"/>
      <c r="G23" s="14"/>
      <c r="H23" s="14"/>
      <c r="I23" s="195" t="s">
        <v>169</v>
      </c>
      <c r="J23" s="181"/>
      <c r="K23" s="181"/>
      <c r="L23" s="181"/>
      <c r="M23" s="14"/>
      <c r="N23" s="14"/>
      <c r="O23" s="14"/>
      <c r="P23" s="5"/>
      <c r="Q23" s="5"/>
      <c r="R23" s="5"/>
      <c r="S23" s="5"/>
      <c r="T23" s="5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4" x14ac:dyDescent="0.3">
      <c r="A24" s="19"/>
      <c r="B24" s="41"/>
      <c r="C24" s="19">
        <v>6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95" t="s">
        <v>170</v>
      </c>
      <c r="Q24" s="181"/>
      <c r="R24" s="181"/>
      <c r="S24" s="181"/>
      <c r="T24" s="15"/>
      <c r="U24" s="15"/>
      <c r="V24" s="15"/>
      <c r="W24" s="14"/>
      <c r="X24" s="5"/>
      <c r="Y24" s="5"/>
      <c r="Z24" s="5"/>
      <c r="AA24" s="5"/>
      <c r="AB24" s="14"/>
      <c r="AC24" s="14"/>
      <c r="AD24" s="14"/>
      <c r="AE24" s="14"/>
    </row>
    <row r="25" spans="1:34" x14ac:dyDescent="0.3">
      <c r="A25" s="19"/>
      <c r="B25" s="41"/>
      <c r="C25" s="19">
        <v>7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  <c r="R25" s="15"/>
      <c r="S25" s="15"/>
      <c r="T25" s="15"/>
      <c r="U25" s="15"/>
      <c r="V25" s="15"/>
      <c r="W25" s="195" t="s">
        <v>173</v>
      </c>
      <c r="X25" s="181"/>
      <c r="Y25" s="181"/>
      <c r="Z25" s="181"/>
      <c r="AA25" s="5"/>
      <c r="AB25" s="14"/>
      <c r="AC25" s="14"/>
      <c r="AD25" s="5"/>
      <c r="AE25" s="5"/>
    </row>
    <row r="26" spans="1:34" x14ac:dyDescent="0.3">
      <c r="A26" s="19"/>
      <c r="B26" s="41"/>
      <c r="C26" s="19">
        <v>8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95" t="s">
        <v>259</v>
      </c>
      <c r="AE26" s="181"/>
      <c r="AH26" s="90">
        <v>44622</v>
      </c>
    </row>
    <row r="27" spans="1:34" x14ac:dyDescent="0.3">
      <c r="A27" s="19">
        <v>6</v>
      </c>
      <c r="B27" s="41" t="s">
        <v>143</v>
      </c>
      <c r="C27" s="19">
        <v>4</v>
      </c>
      <c r="D27" s="14"/>
      <c r="E27" s="14"/>
      <c r="F27" s="20" t="s">
        <v>171</v>
      </c>
      <c r="G27" s="5"/>
      <c r="H27" s="14"/>
      <c r="I27" s="14"/>
      <c r="J27" s="14"/>
      <c r="K27" s="14"/>
      <c r="L27" s="14"/>
      <c r="M27" s="14"/>
      <c r="N27" s="5"/>
      <c r="O27" s="14"/>
      <c r="P27" s="14"/>
      <c r="Q27" s="14"/>
      <c r="R27" s="5"/>
      <c r="S27" s="5"/>
      <c r="T27" s="15"/>
      <c r="U27" s="24"/>
      <c r="V27" s="15"/>
      <c r="W27" s="15"/>
      <c r="X27" s="14"/>
      <c r="Y27" s="14"/>
      <c r="Z27" s="14"/>
      <c r="AA27" s="14"/>
      <c r="AB27" s="14"/>
      <c r="AC27" s="14"/>
      <c r="AD27" s="15"/>
      <c r="AE27" s="15"/>
      <c r="AF27" s="12">
        <v>1</v>
      </c>
      <c r="AG27" t="s">
        <v>126</v>
      </c>
    </row>
    <row r="28" spans="1:34" s="10" customFormat="1" x14ac:dyDescent="0.3">
      <c r="A28" s="21"/>
      <c r="B28" s="92"/>
      <c r="C28" s="21">
        <v>5</v>
      </c>
      <c r="D28" s="15"/>
      <c r="E28" s="15"/>
      <c r="F28" s="15"/>
      <c r="G28" s="15"/>
      <c r="H28" s="15"/>
      <c r="I28" s="15"/>
      <c r="J28" s="15"/>
      <c r="K28" s="15"/>
      <c r="L28" s="15"/>
      <c r="M28" s="20" t="s">
        <v>168</v>
      </c>
      <c r="N28" s="24"/>
      <c r="O28" s="15"/>
      <c r="P28" s="15"/>
      <c r="Q28" s="15"/>
      <c r="R28" s="15"/>
      <c r="S28" s="15"/>
      <c r="T28" s="15"/>
      <c r="U28" s="24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4"/>
      <c r="AH28" s="87"/>
    </row>
    <row r="29" spans="1:34" s="10" customFormat="1" x14ac:dyDescent="0.3">
      <c r="A29" s="21"/>
      <c r="B29" s="92"/>
      <c r="C29" s="21">
        <v>6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0" t="s">
        <v>169</v>
      </c>
      <c r="U29" s="24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34"/>
      <c r="AH29" s="87"/>
    </row>
    <row r="30" spans="1:34" s="10" customFormat="1" x14ac:dyDescent="0.3">
      <c r="A30" s="21"/>
      <c r="B30" s="92"/>
      <c r="C30" s="21">
        <v>7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4"/>
      <c r="V30" s="15"/>
      <c r="W30" s="15"/>
      <c r="X30" s="15"/>
      <c r="Y30" s="15"/>
      <c r="Z30" s="15"/>
      <c r="AA30" s="20" t="s">
        <v>172</v>
      </c>
      <c r="AB30" s="24"/>
      <c r="AC30" s="15"/>
      <c r="AD30" s="15"/>
      <c r="AE30" s="15"/>
      <c r="AF30" s="34"/>
      <c r="AH30" s="87" t="s">
        <v>232</v>
      </c>
    </row>
    <row r="31" spans="1:34" x14ac:dyDescent="0.3">
      <c r="A31" s="19">
        <v>7</v>
      </c>
      <c r="B31" s="41" t="s">
        <v>134</v>
      </c>
      <c r="C31" s="19">
        <v>4</v>
      </c>
      <c r="D31" s="176" t="s">
        <v>237</v>
      </c>
      <c r="E31" s="177"/>
      <c r="F31" s="177"/>
      <c r="G31" s="177"/>
      <c r="H31" s="1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8"/>
      <c r="W31" s="14"/>
      <c r="X31" s="14"/>
      <c r="Y31" s="14"/>
      <c r="Z31" s="14"/>
      <c r="AA31" s="14"/>
      <c r="AB31" s="14"/>
      <c r="AC31" s="14"/>
      <c r="AD31" s="14"/>
      <c r="AE31" s="14"/>
      <c r="AF31" s="12">
        <v>6</v>
      </c>
      <c r="AG31" t="s">
        <v>122</v>
      </c>
    </row>
    <row r="32" spans="1:34" x14ac:dyDescent="0.3">
      <c r="A32" s="19"/>
      <c r="B32" s="41"/>
      <c r="C32" s="19">
        <v>5</v>
      </c>
      <c r="D32" s="14"/>
      <c r="E32" s="14"/>
      <c r="F32" s="14"/>
      <c r="G32" s="14"/>
      <c r="H32" s="14"/>
      <c r="I32" s="176" t="s">
        <v>169</v>
      </c>
      <c r="J32" s="177"/>
      <c r="K32" s="177"/>
      <c r="L32" s="177"/>
      <c r="M32" s="177"/>
      <c r="N32" s="177"/>
      <c r="O32" s="5"/>
      <c r="P32" s="5"/>
      <c r="Q32" s="5"/>
      <c r="R32" s="5"/>
      <c r="S32" s="5"/>
      <c r="T32" s="5"/>
      <c r="U32" s="5"/>
      <c r="V32" s="18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5" x14ac:dyDescent="0.3">
      <c r="A33" s="19"/>
      <c r="B33" s="41"/>
      <c r="C33" s="19">
        <v>6</v>
      </c>
      <c r="D33" s="14"/>
      <c r="E33" s="14"/>
      <c r="F33" s="5"/>
      <c r="G33" s="5"/>
      <c r="H33" s="5"/>
      <c r="I33" s="5"/>
      <c r="J33" s="5"/>
      <c r="K33" s="5"/>
      <c r="L33" s="5"/>
      <c r="M33" s="5"/>
      <c r="N33" s="5"/>
      <c r="O33" s="5"/>
      <c r="P33" s="176" t="s">
        <v>170</v>
      </c>
      <c r="Q33" s="176"/>
      <c r="R33" s="176"/>
      <c r="S33" s="176"/>
      <c r="T33" s="176"/>
      <c r="U33" s="176"/>
      <c r="V33" s="176"/>
      <c r="W33" s="176"/>
      <c r="X33" s="14"/>
      <c r="Y33" s="14"/>
      <c r="Z33" s="14"/>
      <c r="AA33" s="14"/>
      <c r="AB33" s="14"/>
      <c r="AC33" s="14"/>
      <c r="AD33" s="14"/>
      <c r="AE33" s="14"/>
    </row>
    <row r="34" spans="1:35" x14ac:dyDescent="0.3">
      <c r="A34" s="19"/>
      <c r="B34" s="41"/>
      <c r="C34" s="19">
        <v>7</v>
      </c>
      <c r="D34" s="14"/>
      <c r="E34" s="1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8"/>
      <c r="W34" s="176" t="s">
        <v>173</v>
      </c>
      <c r="X34" s="177"/>
      <c r="Y34" s="177"/>
      <c r="Z34" s="177"/>
      <c r="AA34" s="177"/>
      <c r="AB34" s="177"/>
      <c r="AC34" s="14"/>
      <c r="AD34" s="14"/>
      <c r="AE34" s="14"/>
    </row>
    <row r="35" spans="1:35" x14ac:dyDescent="0.3">
      <c r="A35" s="19"/>
      <c r="B35" s="41"/>
      <c r="C35" s="19">
        <v>8</v>
      </c>
      <c r="D35" s="14"/>
      <c r="E35" s="14"/>
      <c r="F35" s="14"/>
      <c r="G35" s="14"/>
      <c r="H35" s="1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8"/>
      <c r="W35" s="14"/>
      <c r="X35" s="14"/>
      <c r="Y35" s="14"/>
      <c r="Z35" s="14"/>
      <c r="AA35" s="14"/>
      <c r="AB35" s="14"/>
      <c r="AC35" s="14"/>
      <c r="AD35" s="176" t="s">
        <v>259</v>
      </c>
      <c r="AE35" s="177"/>
      <c r="AH35" s="90">
        <v>44624</v>
      </c>
    </row>
    <row r="36" spans="1:35" x14ac:dyDescent="0.3">
      <c r="A36" s="19">
        <v>8</v>
      </c>
      <c r="B36" s="41" t="s">
        <v>147</v>
      </c>
      <c r="C36" s="19">
        <v>2</v>
      </c>
      <c r="D36" s="212" t="s">
        <v>130</v>
      </c>
      <c r="E36" s="212"/>
      <c r="F36" s="212"/>
      <c r="G36" s="212"/>
      <c r="H36" s="212"/>
      <c r="I36" s="212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8"/>
      <c r="W36" s="14"/>
      <c r="X36" s="14"/>
      <c r="Y36" s="14"/>
      <c r="Z36" s="14"/>
      <c r="AA36" s="14"/>
      <c r="AB36" s="14"/>
      <c r="AC36" s="14"/>
      <c r="AD36" s="14"/>
      <c r="AE36" s="14"/>
      <c r="AH36" s="90"/>
    </row>
    <row r="37" spans="1:35" x14ac:dyDescent="0.3">
      <c r="C37" s="19">
        <v>3</v>
      </c>
      <c r="D37" s="14"/>
      <c r="E37" s="14"/>
      <c r="F37" s="14"/>
      <c r="G37" s="14"/>
      <c r="H37" s="14"/>
      <c r="I37" s="5"/>
      <c r="J37" s="5"/>
      <c r="K37" s="5"/>
      <c r="L37" s="5"/>
      <c r="M37" s="5"/>
      <c r="N37" s="5"/>
      <c r="O37" s="5"/>
      <c r="P37" s="212" t="s">
        <v>171</v>
      </c>
      <c r="Q37" s="212"/>
      <c r="R37" s="212"/>
      <c r="S37" s="212"/>
      <c r="T37" s="212"/>
      <c r="U37" s="212"/>
      <c r="V37" s="212"/>
      <c r="W37" s="212"/>
      <c r="X37" s="212"/>
      <c r="Y37" s="14"/>
      <c r="Z37" s="14"/>
      <c r="AA37" s="14"/>
      <c r="AB37" s="14"/>
      <c r="AC37" s="14"/>
      <c r="AD37" s="14"/>
      <c r="AE37" s="14"/>
      <c r="AF37" s="12">
        <v>7</v>
      </c>
      <c r="AG37" t="s">
        <v>122</v>
      </c>
    </row>
    <row r="38" spans="1:35" x14ac:dyDescent="0.3">
      <c r="A38" s="19"/>
      <c r="B38" s="41"/>
      <c r="C38" s="19">
        <v>4</v>
      </c>
      <c r="D38" s="14"/>
      <c r="E38" s="14"/>
      <c r="F38" s="14"/>
      <c r="G38" s="14"/>
      <c r="H38" s="14"/>
      <c r="I38" s="5"/>
      <c r="J38" s="5"/>
      <c r="K38" s="5"/>
      <c r="L38" s="5"/>
      <c r="M38" s="5"/>
      <c r="N38" s="5"/>
      <c r="O38" s="5"/>
      <c r="P38" s="5"/>
      <c r="Q38" s="14"/>
      <c r="R38" s="1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212" t="s">
        <v>168</v>
      </c>
      <c r="AE38" s="212"/>
      <c r="AH38" s="90">
        <v>44626</v>
      </c>
      <c r="AI38" t="s">
        <v>297</v>
      </c>
    </row>
    <row r="39" spans="1:35" x14ac:dyDescent="0.3">
      <c r="A39" s="19">
        <v>9</v>
      </c>
      <c r="B39" s="41" t="s">
        <v>137</v>
      </c>
      <c r="C39" s="19">
        <v>1</v>
      </c>
      <c r="D39" s="227" t="s">
        <v>129</v>
      </c>
      <c r="E39" s="227"/>
      <c r="F39" s="14"/>
      <c r="G39" s="14"/>
      <c r="H39" s="14"/>
      <c r="I39" s="1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12">
        <v>8</v>
      </c>
      <c r="AG39" t="s">
        <v>122</v>
      </c>
    </row>
    <row r="40" spans="1:35" x14ac:dyDescent="0.3">
      <c r="A40" s="19"/>
      <c r="B40" s="41"/>
      <c r="C40" s="19">
        <v>2</v>
      </c>
      <c r="D40" s="14"/>
      <c r="E40" s="14"/>
      <c r="F40" s="14"/>
      <c r="G40" s="14"/>
      <c r="H40" s="14"/>
      <c r="I40" s="1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227" t="s">
        <v>130</v>
      </c>
      <c r="Z40" s="227"/>
      <c r="AA40" s="227"/>
      <c r="AB40" s="227"/>
      <c r="AC40" s="227"/>
      <c r="AD40" s="227"/>
      <c r="AE40" s="227"/>
      <c r="AH40" s="90">
        <v>44622</v>
      </c>
    </row>
    <row r="41" spans="1:35" x14ac:dyDescent="0.3">
      <c r="A41" s="19">
        <v>10</v>
      </c>
      <c r="B41" s="41" t="s">
        <v>135</v>
      </c>
      <c r="C41" s="19">
        <v>2</v>
      </c>
      <c r="D41" s="14"/>
      <c r="E41" s="14"/>
      <c r="F41" s="14"/>
      <c r="G41" s="14"/>
      <c r="H41" s="14"/>
      <c r="I41" s="14"/>
      <c r="J41" s="5"/>
      <c r="K41" s="5"/>
      <c r="L41" s="5"/>
      <c r="M41" s="5"/>
      <c r="N41" s="14"/>
      <c r="O41" s="14"/>
      <c r="P41" s="196" t="s">
        <v>130</v>
      </c>
      <c r="Q41" s="196"/>
      <c r="R41" s="196"/>
      <c r="S41" s="196"/>
      <c r="T41" s="18"/>
      <c r="U41" s="14"/>
      <c r="V41" s="14"/>
      <c r="W41" s="5"/>
      <c r="X41" s="5"/>
      <c r="Y41" s="5"/>
      <c r="Z41" s="5"/>
      <c r="AA41" s="14"/>
      <c r="AB41" s="14"/>
      <c r="AC41" s="14"/>
      <c r="AD41" s="14"/>
      <c r="AE41" s="14"/>
      <c r="AF41" s="12">
        <v>4</v>
      </c>
      <c r="AG41" t="s">
        <v>122</v>
      </c>
    </row>
    <row r="42" spans="1:35" x14ac:dyDescent="0.3">
      <c r="A42" s="19">
        <v>11</v>
      </c>
      <c r="B42" s="41" t="s">
        <v>136</v>
      </c>
      <c r="C42" s="19">
        <v>1</v>
      </c>
      <c r="D42" s="102" t="s">
        <v>129</v>
      </c>
      <c r="E42" s="14"/>
      <c r="F42" s="14"/>
      <c r="G42" s="14"/>
      <c r="H42" s="14"/>
      <c r="I42" s="14"/>
      <c r="J42" s="5"/>
      <c r="K42" s="5"/>
      <c r="L42" s="5"/>
      <c r="M42" s="5"/>
      <c r="N42" s="5"/>
      <c r="O42" s="5"/>
      <c r="P42" s="5"/>
      <c r="Q42" s="5"/>
      <c r="R42" s="5"/>
      <c r="S42" s="18"/>
      <c r="T42" s="18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12">
        <v>8</v>
      </c>
      <c r="AG42" t="s">
        <v>122</v>
      </c>
    </row>
    <row r="43" spans="1:35" x14ac:dyDescent="0.3">
      <c r="A43" s="19"/>
      <c r="B43" s="41"/>
      <c r="C43" s="19">
        <v>2</v>
      </c>
      <c r="D43" s="14"/>
      <c r="E43" s="14"/>
      <c r="F43" s="14"/>
      <c r="G43" s="14"/>
      <c r="H43" s="14"/>
      <c r="I43" s="14"/>
      <c r="J43" s="5"/>
      <c r="K43" s="5"/>
      <c r="L43" s="5"/>
      <c r="M43" s="5"/>
      <c r="N43" s="5"/>
      <c r="O43" s="5"/>
      <c r="P43" s="5"/>
      <c r="Q43" s="5"/>
      <c r="R43" s="5"/>
      <c r="S43" s="18"/>
      <c r="T43" s="18"/>
      <c r="U43" s="5"/>
      <c r="V43" s="5"/>
      <c r="W43" s="189" t="s">
        <v>130</v>
      </c>
      <c r="X43" s="189"/>
      <c r="Y43" s="189"/>
      <c r="Z43" s="189"/>
      <c r="AA43" s="189"/>
      <c r="AB43" s="189"/>
      <c r="AC43" s="189"/>
      <c r="AD43" s="189"/>
      <c r="AE43" s="189"/>
    </row>
    <row r="44" spans="1:35" x14ac:dyDescent="0.3">
      <c r="A44" s="19">
        <v>12</v>
      </c>
      <c r="B44" s="41" t="s">
        <v>138</v>
      </c>
      <c r="C44" s="19">
        <v>3</v>
      </c>
      <c r="D44" s="14"/>
      <c r="E44" s="14"/>
      <c r="F44" s="14"/>
      <c r="G44" s="14"/>
      <c r="H44" s="14"/>
      <c r="I44" s="193" t="s">
        <v>171</v>
      </c>
      <c r="J44" s="193"/>
      <c r="K44" s="193"/>
      <c r="L44" s="193"/>
      <c r="M44" s="193"/>
      <c r="N44" s="5"/>
      <c r="O44" s="14"/>
      <c r="P44" s="5"/>
      <c r="Q44" s="5"/>
      <c r="R44" s="5"/>
      <c r="S44" s="5"/>
      <c r="T44" s="5"/>
      <c r="U44" s="18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2">
        <v>5</v>
      </c>
      <c r="AG44" t="s">
        <v>122</v>
      </c>
    </row>
    <row r="45" spans="1:35" x14ac:dyDescent="0.3">
      <c r="A45" s="19"/>
      <c r="B45" s="41"/>
      <c r="C45" s="19">
        <v>4</v>
      </c>
      <c r="D45" s="14"/>
      <c r="E45" s="14"/>
      <c r="F45" s="14"/>
      <c r="G45" s="14"/>
      <c r="H45" s="14"/>
      <c r="I45" s="14"/>
      <c r="J45" s="5"/>
      <c r="K45" s="5"/>
      <c r="L45" s="5"/>
      <c r="M45" s="14"/>
      <c r="N45" s="5"/>
      <c r="O45" s="14"/>
      <c r="P45" s="5"/>
      <c r="Q45" s="5"/>
      <c r="R45" s="5"/>
      <c r="S45" s="5"/>
      <c r="T45" s="5"/>
      <c r="U45" s="18"/>
      <c r="V45" s="14"/>
      <c r="W45" s="209" t="s">
        <v>168</v>
      </c>
      <c r="X45" s="193"/>
      <c r="Y45" s="193"/>
      <c r="Z45" s="193"/>
      <c r="AA45" s="193"/>
      <c r="AB45" s="14"/>
      <c r="AC45" s="14"/>
      <c r="AD45" s="14"/>
      <c r="AE45" s="14"/>
    </row>
    <row r="46" spans="1:35" x14ac:dyDescent="0.3">
      <c r="A46" s="19">
        <v>13</v>
      </c>
      <c r="B46" s="41" t="s">
        <v>139</v>
      </c>
      <c r="C46" s="19">
        <v>2</v>
      </c>
      <c r="D46" s="131" t="s">
        <v>130</v>
      </c>
      <c r="E46" s="14"/>
      <c r="F46" s="14"/>
      <c r="G46" s="14"/>
      <c r="H46" s="14"/>
      <c r="I46" s="14"/>
      <c r="J46" s="5"/>
      <c r="K46" s="5"/>
      <c r="L46" s="5"/>
      <c r="M46" s="14"/>
      <c r="N46" s="14"/>
      <c r="O46" s="14"/>
      <c r="P46" s="5"/>
      <c r="Q46" s="5"/>
      <c r="R46" s="5"/>
      <c r="S46" s="18"/>
      <c r="T46" s="15"/>
      <c r="U46" s="15"/>
      <c r="V46" s="15"/>
      <c r="W46" s="5"/>
      <c r="X46" s="5"/>
      <c r="Y46" s="5"/>
      <c r="Z46" s="14"/>
      <c r="AA46" s="14"/>
      <c r="AB46" s="14"/>
      <c r="AC46" s="14"/>
      <c r="AD46" s="14"/>
      <c r="AE46" s="14"/>
      <c r="AF46" s="12">
        <v>3</v>
      </c>
      <c r="AG46" t="s">
        <v>122</v>
      </c>
    </row>
    <row r="47" spans="1:35" x14ac:dyDescent="0.3">
      <c r="A47" s="19"/>
      <c r="B47" s="41"/>
      <c r="C47" s="19">
        <v>3</v>
      </c>
      <c r="D47" s="14"/>
      <c r="E47" s="14"/>
      <c r="F47" s="14"/>
      <c r="G47" s="14"/>
      <c r="H47" s="14"/>
      <c r="I47" s="14"/>
      <c r="J47" s="5"/>
      <c r="K47" s="5"/>
      <c r="L47" s="5"/>
      <c r="M47" s="14"/>
      <c r="N47" s="14"/>
      <c r="O47" s="14"/>
      <c r="P47" s="180" t="s">
        <v>171</v>
      </c>
      <c r="Q47" s="180"/>
      <c r="R47" s="180"/>
      <c r="S47" s="18"/>
      <c r="T47" s="15"/>
      <c r="U47" s="15"/>
      <c r="V47" s="15"/>
      <c r="W47" s="5"/>
      <c r="X47" s="5"/>
      <c r="Y47" s="5"/>
      <c r="Z47" s="14"/>
      <c r="AA47" s="14"/>
      <c r="AB47" s="14"/>
      <c r="AC47" s="14"/>
      <c r="AD47" s="14"/>
      <c r="AE47" s="14"/>
    </row>
    <row r="48" spans="1:35" x14ac:dyDescent="0.3">
      <c r="A48" s="19"/>
      <c r="B48" s="41"/>
      <c r="C48" s="19">
        <v>4</v>
      </c>
      <c r="D48" s="14"/>
      <c r="E48" s="14"/>
      <c r="F48" s="14"/>
      <c r="G48" s="14"/>
      <c r="H48" s="14"/>
      <c r="I48" s="14"/>
      <c r="J48" s="5"/>
      <c r="K48" s="5"/>
      <c r="L48" s="5"/>
      <c r="M48" s="14"/>
      <c r="N48" s="14"/>
      <c r="O48" s="14"/>
      <c r="P48" s="14"/>
      <c r="Q48" s="18"/>
      <c r="R48" s="18"/>
      <c r="S48" s="18"/>
      <c r="T48" s="15"/>
      <c r="U48" s="15"/>
      <c r="V48" s="15"/>
      <c r="W48" s="5"/>
      <c r="X48" s="5"/>
      <c r="Y48" s="5"/>
      <c r="Z48" s="14"/>
      <c r="AA48" s="14"/>
      <c r="AB48" s="14"/>
      <c r="AC48" s="14"/>
      <c r="AD48" s="210" t="s">
        <v>237</v>
      </c>
      <c r="AE48" s="180"/>
      <c r="AH48" s="90">
        <v>44621</v>
      </c>
    </row>
    <row r="49" spans="1:34" x14ac:dyDescent="0.3">
      <c r="A49" s="19">
        <v>14</v>
      </c>
      <c r="B49" s="41" t="s">
        <v>140</v>
      </c>
      <c r="C49" s="19">
        <v>1</v>
      </c>
      <c r="D49" s="178" t="s">
        <v>233</v>
      </c>
      <c r="E49" s="179"/>
      <c r="F49" s="179"/>
      <c r="G49" s="14"/>
      <c r="H49" s="14"/>
      <c r="I49" s="14"/>
      <c r="J49" s="5"/>
      <c r="K49" s="5"/>
      <c r="L49" s="5"/>
      <c r="M49" s="5"/>
      <c r="N49" s="5"/>
      <c r="O49" s="14"/>
      <c r="P49" s="14"/>
      <c r="Q49" s="18"/>
      <c r="R49" s="18"/>
      <c r="S49" s="18"/>
      <c r="T49" s="18"/>
      <c r="U49" s="18"/>
      <c r="V49" s="15"/>
      <c r="W49" s="14"/>
      <c r="X49" s="14"/>
      <c r="Y49" s="14"/>
      <c r="Z49" s="14"/>
      <c r="AA49" s="14"/>
      <c r="AB49" s="14"/>
      <c r="AC49" s="14"/>
      <c r="AD49" s="14"/>
      <c r="AE49" s="14"/>
      <c r="AF49" s="12">
        <v>5</v>
      </c>
      <c r="AG49" t="s">
        <v>122</v>
      </c>
    </row>
    <row r="50" spans="1:34" x14ac:dyDescent="0.3">
      <c r="A50" s="19"/>
      <c r="B50" s="41"/>
      <c r="C50" s="19">
        <v>2</v>
      </c>
      <c r="D50" s="5"/>
      <c r="E50" s="5"/>
      <c r="F50" s="5"/>
      <c r="G50" s="14"/>
      <c r="H50" s="14"/>
      <c r="I50" s="14"/>
      <c r="J50" s="5"/>
      <c r="K50" s="5"/>
      <c r="L50" s="5"/>
      <c r="M50" s="5"/>
      <c r="N50" s="5"/>
      <c r="O50" s="14"/>
      <c r="P50" s="178" t="s">
        <v>231</v>
      </c>
      <c r="Q50" s="178"/>
      <c r="R50" s="178"/>
      <c r="S50" s="178"/>
      <c r="T50" s="178"/>
      <c r="U50" s="18"/>
      <c r="V50" s="15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4" x14ac:dyDescent="0.3">
      <c r="A51" s="19"/>
      <c r="B51" s="41"/>
      <c r="C51" s="19">
        <v>3</v>
      </c>
      <c r="D51" s="14"/>
      <c r="E51" s="14"/>
      <c r="F51" s="14"/>
      <c r="G51" s="14"/>
      <c r="H51" s="14"/>
      <c r="I51" s="14"/>
      <c r="J51" s="5"/>
      <c r="K51" s="5"/>
      <c r="L51" s="5"/>
      <c r="M51" s="5"/>
      <c r="N51" s="5"/>
      <c r="O51" s="14"/>
      <c r="P51" s="14"/>
      <c r="Q51" s="18"/>
      <c r="R51" s="18"/>
      <c r="S51" s="18"/>
      <c r="T51" s="18"/>
      <c r="U51" s="18"/>
      <c r="V51" s="15"/>
      <c r="W51" s="14"/>
      <c r="X51" s="14"/>
      <c r="Y51" s="14"/>
      <c r="Z51" s="14"/>
      <c r="AA51" s="14"/>
      <c r="AB51" s="14"/>
      <c r="AC51" s="14"/>
      <c r="AD51" s="178" t="s">
        <v>131</v>
      </c>
      <c r="AE51" s="179"/>
      <c r="AH51" s="90">
        <v>44623</v>
      </c>
    </row>
    <row r="52" spans="1:34" x14ac:dyDescent="0.3">
      <c r="A52" s="19">
        <v>15</v>
      </c>
      <c r="B52" s="41" t="s">
        <v>141</v>
      </c>
      <c r="C52" s="19">
        <v>1</v>
      </c>
      <c r="D52" s="202" t="s">
        <v>233</v>
      </c>
      <c r="E52" s="202"/>
      <c r="F52" s="202"/>
      <c r="G52" s="202"/>
      <c r="H52" s="14"/>
      <c r="I52" s="14"/>
      <c r="J52" s="14"/>
      <c r="K52" s="14"/>
      <c r="L52" s="5"/>
      <c r="M52" s="5"/>
      <c r="N52" s="5"/>
      <c r="O52" s="5"/>
      <c r="P52" s="14"/>
      <c r="Q52" s="15"/>
      <c r="R52" s="15"/>
      <c r="S52" s="18"/>
      <c r="T52" s="18"/>
      <c r="U52" s="18"/>
      <c r="V52" s="18"/>
      <c r="W52" s="14"/>
      <c r="X52" s="14"/>
      <c r="Y52" s="14"/>
      <c r="Z52" s="14"/>
      <c r="AA52" s="14"/>
      <c r="AB52" s="14"/>
      <c r="AC52" s="14"/>
      <c r="AD52" s="14"/>
      <c r="AE52" s="14"/>
      <c r="AF52" s="12">
        <v>4</v>
      </c>
      <c r="AG52" t="s">
        <v>124</v>
      </c>
    </row>
    <row r="53" spans="1:34" x14ac:dyDescent="0.3">
      <c r="A53" s="19"/>
      <c r="B53" s="41"/>
      <c r="C53" s="19">
        <v>2</v>
      </c>
      <c r="D53" s="14"/>
      <c r="E53" s="14"/>
      <c r="F53" s="14"/>
      <c r="G53" s="14"/>
      <c r="H53" s="14"/>
      <c r="I53" s="14"/>
      <c r="J53" s="14"/>
      <c r="K53" s="5"/>
      <c r="L53" s="5"/>
      <c r="M53" s="5"/>
      <c r="N53" s="5"/>
      <c r="O53" s="5"/>
      <c r="P53" s="14"/>
      <c r="Q53" s="15"/>
      <c r="R53" s="202" t="s">
        <v>231</v>
      </c>
      <c r="S53" s="202"/>
      <c r="T53" s="202"/>
      <c r="U53" s="202"/>
      <c r="V53" s="202"/>
      <c r="W53" s="202"/>
      <c r="X53" s="14"/>
      <c r="Y53" s="14"/>
      <c r="Z53" s="14"/>
      <c r="AA53" s="14"/>
      <c r="AB53" s="14"/>
      <c r="AC53" s="14"/>
      <c r="AD53" s="14"/>
      <c r="AE53" s="14"/>
      <c r="AH53" s="90">
        <v>44622</v>
      </c>
    </row>
    <row r="54" spans="1:34" x14ac:dyDescent="0.3">
      <c r="A54" s="19">
        <v>16</v>
      </c>
      <c r="B54" s="41" t="s">
        <v>144</v>
      </c>
      <c r="C54" s="19">
        <v>3</v>
      </c>
      <c r="D54" s="14"/>
      <c r="E54" s="14"/>
      <c r="F54" s="14"/>
      <c r="G54" s="14"/>
      <c r="H54" s="14"/>
      <c r="I54" s="192" t="s">
        <v>171</v>
      </c>
      <c r="J54" s="192"/>
      <c r="K54" s="192"/>
      <c r="L54" s="5"/>
      <c r="M54" s="14"/>
      <c r="N54" s="14"/>
      <c r="O54" s="14"/>
      <c r="P54" s="5"/>
      <c r="Q54" s="5"/>
      <c r="R54" s="5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2">
        <v>3</v>
      </c>
      <c r="AG54" t="s">
        <v>122</v>
      </c>
    </row>
    <row r="55" spans="1:34" x14ac:dyDescent="0.3">
      <c r="A55" s="19"/>
      <c r="B55" s="41"/>
      <c r="C55" s="19">
        <v>4</v>
      </c>
      <c r="D55" s="14"/>
      <c r="E55" s="14"/>
      <c r="F55" s="14"/>
      <c r="G55" s="14"/>
      <c r="H55" s="14"/>
      <c r="I55" s="14"/>
      <c r="J55" s="5"/>
      <c r="K55" s="5"/>
      <c r="L55" s="5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92" t="s">
        <v>168</v>
      </c>
      <c r="X55" s="192"/>
      <c r="Y55" s="192"/>
      <c r="Z55" s="14"/>
      <c r="AA55" s="14"/>
      <c r="AB55" s="14"/>
      <c r="AC55" s="14"/>
      <c r="AD55" s="14"/>
      <c r="AE55" s="14"/>
    </row>
    <row r="56" spans="1:34" x14ac:dyDescent="0.3">
      <c r="A56" s="19">
        <v>17</v>
      </c>
      <c r="B56" s="41" t="s">
        <v>146</v>
      </c>
      <c r="C56" s="19">
        <v>2</v>
      </c>
      <c r="D56" s="168" t="s">
        <v>231</v>
      </c>
      <c r="E56" s="169"/>
      <c r="F56" s="14"/>
      <c r="G56" s="14"/>
      <c r="H56" s="14"/>
      <c r="I56" s="14"/>
      <c r="J56" s="5"/>
      <c r="K56" s="5"/>
      <c r="L56" s="5"/>
      <c r="M56" s="5"/>
      <c r="N56" s="14"/>
      <c r="O56" s="14"/>
      <c r="P56" s="14"/>
      <c r="Q56" s="18"/>
      <c r="R56" s="18"/>
      <c r="S56" s="5"/>
      <c r="T56" s="5"/>
      <c r="U56" s="5"/>
      <c r="V56" s="5"/>
      <c r="W56" s="5"/>
      <c r="X56" s="5"/>
      <c r="Y56" s="5"/>
      <c r="Z56" s="5"/>
      <c r="AA56" s="14"/>
      <c r="AB56" s="14"/>
      <c r="AC56" s="14"/>
      <c r="AD56" s="14"/>
      <c r="AE56" s="14"/>
      <c r="AF56" s="12">
        <v>4</v>
      </c>
      <c r="AG56" t="s">
        <v>122</v>
      </c>
    </row>
    <row r="57" spans="1:34" x14ac:dyDescent="0.3">
      <c r="A57" s="19"/>
      <c r="B57" s="41"/>
      <c r="C57" s="19">
        <v>3</v>
      </c>
      <c r="D57" s="14"/>
      <c r="E57" s="14"/>
      <c r="F57" s="14"/>
      <c r="G57" s="14"/>
      <c r="H57" s="14"/>
      <c r="I57" s="14"/>
      <c r="J57" s="5"/>
      <c r="K57" s="5"/>
      <c r="L57" s="5"/>
      <c r="M57" s="5"/>
      <c r="N57" s="14"/>
      <c r="O57" s="14"/>
      <c r="P57" s="168" t="s">
        <v>171</v>
      </c>
      <c r="Q57" s="169"/>
      <c r="R57" s="169"/>
      <c r="S57" s="169"/>
      <c r="T57" s="5"/>
      <c r="U57" s="5"/>
      <c r="V57" s="5"/>
      <c r="W57" s="5"/>
      <c r="X57" s="5"/>
      <c r="Y57" s="5"/>
      <c r="Z57" s="5"/>
      <c r="AA57" s="14"/>
      <c r="AB57" s="14"/>
      <c r="AC57" s="14"/>
      <c r="AD57" s="14"/>
      <c r="AE57" s="14"/>
    </row>
    <row r="58" spans="1:34" x14ac:dyDescent="0.3">
      <c r="A58" s="19"/>
      <c r="B58" s="41"/>
      <c r="C58" s="19">
        <v>4</v>
      </c>
      <c r="D58" s="14"/>
      <c r="E58" s="14"/>
      <c r="F58" s="14"/>
      <c r="G58" s="14"/>
      <c r="H58" s="14"/>
      <c r="I58" s="14"/>
      <c r="J58" s="5"/>
      <c r="K58" s="5"/>
      <c r="L58" s="5"/>
      <c r="M58" s="5"/>
      <c r="N58" s="14"/>
      <c r="O58" s="14"/>
      <c r="P58" s="14"/>
      <c r="Q58" s="18"/>
      <c r="R58" s="18"/>
      <c r="S58" s="5"/>
      <c r="T58" s="5"/>
      <c r="U58" s="5"/>
      <c r="V58" s="5"/>
      <c r="W58" s="5"/>
      <c r="X58" s="5"/>
      <c r="Y58" s="5"/>
      <c r="Z58" s="5"/>
      <c r="AA58" s="14"/>
      <c r="AB58" s="14"/>
      <c r="AC58" s="14"/>
      <c r="AD58" s="168" t="s">
        <v>237</v>
      </c>
      <c r="AE58" s="169"/>
      <c r="AH58" s="90">
        <v>44622</v>
      </c>
    </row>
    <row r="59" spans="1:34" x14ac:dyDescent="0.3">
      <c r="A59" s="19">
        <v>18</v>
      </c>
      <c r="B59" s="41" t="s">
        <v>148</v>
      </c>
      <c r="C59" s="19">
        <v>2</v>
      </c>
      <c r="D59" s="14"/>
      <c r="E59" s="14"/>
      <c r="F59" s="14"/>
      <c r="G59" s="14"/>
      <c r="H59" s="14"/>
      <c r="I59" s="14"/>
      <c r="J59" s="5"/>
      <c r="K59" s="5"/>
      <c r="L59" s="5"/>
      <c r="M59" s="14"/>
      <c r="N59" s="14"/>
      <c r="O59" s="14"/>
      <c r="P59" s="5"/>
      <c r="Q59" s="5"/>
      <c r="R59" s="5"/>
      <c r="S59" s="14"/>
      <c r="T59" s="14"/>
      <c r="U59" s="14"/>
      <c r="V59" s="14"/>
      <c r="W59" s="40" t="s">
        <v>130</v>
      </c>
      <c r="X59" s="14"/>
      <c r="Y59" s="14"/>
      <c r="Z59" s="14"/>
      <c r="AA59" s="14"/>
      <c r="AB59" s="14"/>
      <c r="AC59" s="14"/>
      <c r="AD59" s="14"/>
      <c r="AE59" s="14"/>
      <c r="AF59" s="12">
        <v>1</v>
      </c>
      <c r="AG59" t="s">
        <v>122</v>
      </c>
    </row>
    <row r="60" spans="1:34" x14ac:dyDescent="0.3">
      <c r="A60" s="19">
        <v>19</v>
      </c>
      <c r="B60" s="41" t="s">
        <v>149</v>
      </c>
      <c r="C60" s="19">
        <v>2</v>
      </c>
      <c r="D60" s="14"/>
      <c r="E60" s="14"/>
      <c r="F60" s="14"/>
      <c r="G60" s="14"/>
      <c r="H60" s="14"/>
      <c r="I60" s="14"/>
      <c r="J60" s="5"/>
      <c r="K60" s="5"/>
      <c r="L60" s="5"/>
      <c r="M60" s="14"/>
      <c r="N60" s="14"/>
      <c r="O60" s="14"/>
      <c r="P60" s="5"/>
      <c r="Q60" s="5"/>
      <c r="R60" s="5"/>
      <c r="S60" s="5"/>
      <c r="T60" s="14"/>
      <c r="U60" s="14"/>
      <c r="V60" s="14"/>
      <c r="W60" s="14"/>
      <c r="X60" s="203" t="s">
        <v>130</v>
      </c>
      <c r="Y60" s="203"/>
      <c r="Z60" s="14"/>
      <c r="AA60" s="14"/>
      <c r="AB60" s="14"/>
      <c r="AC60" s="14"/>
      <c r="AD60" s="14"/>
      <c r="AE60" s="14"/>
      <c r="AF60" s="12">
        <v>2</v>
      </c>
      <c r="AG60" t="s">
        <v>123</v>
      </c>
    </row>
    <row r="61" spans="1:34" x14ac:dyDescent="0.3">
      <c r="A61" s="19">
        <v>20</v>
      </c>
      <c r="B61" s="41" t="s">
        <v>150</v>
      </c>
      <c r="C61" s="19">
        <v>2</v>
      </c>
      <c r="D61" s="175" t="s">
        <v>130</v>
      </c>
      <c r="E61" s="175"/>
      <c r="F61" s="175"/>
      <c r="G61" s="14"/>
      <c r="H61" s="14"/>
      <c r="I61" s="14"/>
      <c r="J61" s="5"/>
      <c r="K61" s="5"/>
      <c r="L61" s="5"/>
      <c r="M61" s="5"/>
      <c r="N61" s="14"/>
      <c r="O61" s="14"/>
      <c r="P61" s="14"/>
      <c r="Q61" s="5"/>
      <c r="R61" s="5"/>
      <c r="S61" s="5"/>
      <c r="T61" s="5"/>
      <c r="U61" s="5"/>
      <c r="V61" s="14"/>
      <c r="W61" s="14"/>
      <c r="X61" s="14"/>
      <c r="Y61" s="14"/>
      <c r="Z61" s="14"/>
      <c r="AA61" s="14"/>
      <c r="AB61" s="14"/>
      <c r="AC61" s="14"/>
      <c r="AD61" s="5"/>
      <c r="AE61" s="5"/>
      <c r="AF61" s="12">
        <v>5</v>
      </c>
      <c r="AG61" t="s">
        <v>122</v>
      </c>
      <c r="AH61" s="90">
        <v>44623</v>
      </c>
    </row>
    <row r="62" spans="1:34" x14ac:dyDescent="0.3">
      <c r="A62" s="19"/>
      <c r="B62" s="41"/>
      <c r="C62" s="19">
        <v>3</v>
      </c>
      <c r="D62" s="14"/>
      <c r="E62" s="14"/>
      <c r="F62" s="14"/>
      <c r="G62" s="14"/>
      <c r="H62" s="14"/>
      <c r="I62" s="14"/>
      <c r="J62" s="5"/>
      <c r="K62" s="5"/>
      <c r="L62" s="5"/>
      <c r="M62" s="5"/>
      <c r="N62" s="14"/>
      <c r="O62" s="14"/>
      <c r="P62" s="205" t="s">
        <v>171</v>
      </c>
      <c r="Q62" s="175"/>
      <c r="R62" s="175"/>
      <c r="S62" s="175"/>
      <c r="T62" s="175"/>
      <c r="U62" s="5"/>
      <c r="V62" s="14"/>
      <c r="W62" s="14"/>
      <c r="X62" s="14"/>
      <c r="Y62" s="14"/>
      <c r="Z62" s="14"/>
      <c r="AA62" s="14"/>
      <c r="AB62" s="14"/>
      <c r="AC62" s="14"/>
      <c r="AD62" s="5"/>
      <c r="AE62" s="5"/>
      <c r="AH62" s="90"/>
    </row>
    <row r="63" spans="1:34" x14ac:dyDescent="0.3">
      <c r="A63" s="19"/>
      <c r="B63" s="41"/>
      <c r="C63" s="19">
        <v>4</v>
      </c>
      <c r="D63" s="14"/>
      <c r="E63" s="14"/>
      <c r="F63" s="14"/>
      <c r="G63" s="14"/>
      <c r="H63" s="14"/>
      <c r="I63" s="14"/>
      <c r="J63" s="5"/>
      <c r="K63" s="5"/>
      <c r="L63" s="5"/>
      <c r="M63" s="5"/>
      <c r="N63" s="14"/>
      <c r="O63" s="14"/>
      <c r="P63" s="5"/>
      <c r="Q63" s="5"/>
      <c r="R63" s="5"/>
      <c r="S63" s="5"/>
      <c r="T63" s="5"/>
      <c r="U63" s="5"/>
      <c r="V63" s="14"/>
      <c r="W63" s="14"/>
      <c r="X63" s="14"/>
      <c r="Y63" s="14"/>
      <c r="Z63" s="14"/>
      <c r="AA63" s="14"/>
      <c r="AB63" s="14"/>
      <c r="AC63" s="14"/>
      <c r="AD63" s="205" t="s">
        <v>168</v>
      </c>
      <c r="AE63" s="175"/>
      <c r="AH63" s="90">
        <v>44623</v>
      </c>
    </row>
    <row r="64" spans="1:34" x14ac:dyDescent="0.3">
      <c r="A64" s="19">
        <v>21</v>
      </c>
      <c r="B64" s="41" t="s">
        <v>151</v>
      </c>
      <c r="C64" s="19">
        <v>1</v>
      </c>
      <c r="D64" s="170" t="s">
        <v>233</v>
      </c>
      <c r="E64" s="171"/>
      <c r="F64" s="14"/>
      <c r="G64" s="14"/>
      <c r="H64" s="14"/>
      <c r="I64" s="14"/>
      <c r="J64" s="5"/>
      <c r="K64" s="5"/>
      <c r="L64" s="5"/>
      <c r="M64" s="5"/>
      <c r="N64" s="14"/>
      <c r="O64" s="14"/>
      <c r="P64" s="14"/>
      <c r="Q64" s="5"/>
      <c r="R64" s="5"/>
      <c r="S64" s="5"/>
      <c r="T64" s="5"/>
      <c r="U64" s="14"/>
      <c r="V64" s="14"/>
      <c r="W64" s="14"/>
      <c r="X64" s="14"/>
      <c r="Y64" s="14"/>
      <c r="Z64" s="14"/>
      <c r="AA64" s="14"/>
      <c r="AB64" s="14"/>
      <c r="AC64" s="14"/>
      <c r="AD64" s="5"/>
      <c r="AE64" s="5"/>
      <c r="AF64" s="12">
        <v>4</v>
      </c>
      <c r="AG64" t="s">
        <v>122</v>
      </c>
    </row>
    <row r="65" spans="1:34" x14ac:dyDescent="0.3">
      <c r="A65" s="19"/>
      <c r="B65" s="41"/>
      <c r="C65" s="19">
        <v>2</v>
      </c>
      <c r="D65" s="14"/>
      <c r="E65" s="14"/>
      <c r="F65" s="14"/>
      <c r="G65" s="14"/>
      <c r="H65" s="14"/>
      <c r="I65" s="14"/>
      <c r="J65" s="5"/>
      <c r="K65" s="5"/>
      <c r="L65" s="5"/>
      <c r="M65" s="5"/>
      <c r="N65" s="14"/>
      <c r="O65" s="14"/>
      <c r="P65" s="14"/>
      <c r="Q65" s="5"/>
      <c r="R65" s="5"/>
      <c r="S65" s="5"/>
      <c r="T65" s="5"/>
      <c r="U65" s="14"/>
      <c r="V65" s="14"/>
      <c r="W65" s="14"/>
      <c r="X65" s="14"/>
      <c r="Y65" s="14"/>
      <c r="Z65" s="14"/>
      <c r="AA65" s="14"/>
      <c r="AB65" s="14"/>
      <c r="AC65" s="14"/>
      <c r="AD65" s="170" t="s">
        <v>231</v>
      </c>
      <c r="AE65" s="171"/>
      <c r="AH65" s="90">
        <v>44622</v>
      </c>
    </row>
    <row r="66" spans="1:34" x14ac:dyDescent="0.3">
      <c r="A66" s="19">
        <v>22</v>
      </c>
      <c r="B66" s="22" t="s">
        <v>152</v>
      </c>
      <c r="C66" s="19">
        <v>2</v>
      </c>
      <c r="D66" s="15"/>
      <c r="E66" s="15"/>
      <c r="F66" s="15"/>
      <c r="G66" s="15"/>
      <c r="H66" s="15"/>
      <c r="I66" s="1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15"/>
      <c r="AE66" s="15"/>
      <c r="AF66" s="12" t="s">
        <v>153</v>
      </c>
    </row>
    <row r="67" spans="1:34" x14ac:dyDescent="0.3">
      <c r="A67" s="19">
        <v>23</v>
      </c>
      <c r="B67" s="22" t="s">
        <v>154</v>
      </c>
      <c r="C67" s="19">
        <v>2</v>
      </c>
      <c r="D67" s="15"/>
      <c r="E67" s="15"/>
      <c r="F67" s="15"/>
      <c r="G67" s="15"/>
      <c r="H67" s="15"/>
      <c r="I67" s="15"/>
      <c r="J67" s="5"/>
      <c r="K67" s="5"/>
      <c r="L67" s="5"/>
      <c r="M67" s="5"/>
      <c r="N67" s="5"/>
      <c r="O67" s="5"/>
      <c r="P67" s="204" t="s">
        <v>130</v>
      </c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15"/>
      <c r="AF67" s="12" t="s">
        <v>155</v>
      </c>
      <c r="AG67" t="s">
        <v>122</v>
      </c>
    </row>
    <row r="68" spans="1:34" x14ac:dyDescent="0.3">
      <c r="A68" s="19">
        <v>24</v>
      </c>
      <c r="B68" s="22" t="s">
        <v>156</v>
      </c>
      <c r="C68" s="19">
        <v>1</v>
      </c>
      <c r="D68" s="206" t="s">
        <v>129</v>
      </c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2" t="s">
        <v>157</v>
      </c>
      <c r="AG68" t="s">
        <v>122</v>
      </c>
    </row>
    <row r="69" spans="1:34" x14ac:dyDescent="0.3">
      <c r="A69" s="19"/>
      <c r="B69" s="22"/>
      <c r="C69" s="19">
        <v>2</v>
      </c>
      <c r="D69" s="15"/>
      <c r="E69" s="15"/>
      <c r="F69" s="15"/>
      <c r="G69" s="15"/>
      <c r="H69" s="15"/>
      <c r="I69" s="167" t="s">
        <v>130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H69" s="90">
        <v>44633</v>
      </c>
    </row>
    <row r="70" spans="1:34" x14ac:dyDescent="0.3">
      <c r="A70" s="19">
        <v>25</v>
      </c>
      <c r="B70" s="22" t="s">
        <v>158</v>
      </c>
      <c r="C70" s="19">
        <v>1</v>
      </c>
      <c r="D70" s="206" t="s">
        <v>129</v>
      </c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2" t="s">
        <v>157</v>
      </c>
      <c r="AG70" t="s">
        <v>122</v>
      </c>
    </row>
    <row r="71" spans="1:34" x14ac:dyDescent="0.3">
      <c r="A71" s="19"/>
      <c r="B71" s="22"/>
      <c r="C71" s="19">
        <v>2</v>
      </c>
      <c r="D71" s="15"/>
      <c r="E71" s="15"/>
      <c r="F71" s="15"/>
      <c r="G71" s="15"/>
      <c r="H71" s="15"/>
      <c r="I71" s="167" t="s">
        <v>130</v>
      </c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H71" s="90">
        <v>44633</v>
      </c>
    </row>
    <row r="72" spans="1:34" x14ac:dyDescent="0.3">
      <c r="A72" s="19">
        <v>26</v>
      </c>
      <c r="B72" s="22" t="s">
        <v>159</v>
      </c>
      <c r="C72" s="19">
        <v>1</v>
      </c>
      <c r="D72" s="197" t="s">
        <v>129</v>
      </c>
      <c r="E72" s="198"/>
      <c r="F72" s="198"/>
      <c r="G72" s="198"/>
      <c r="H72" s="198"/>
      <c r="I72" s="199"/>
      <c r="J72" s="15"/>
      <c r="K72" s="15"/>
      <c r="L72" s="15"/>
      <c r="M72" s="15"/>
      <c r="N72" s="15"/>
      <c r="O72" s="15"/>
      <c r="P72" s="15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2" t="s">
        <v>160</v>
      </c>
      <c r="AG72" t="s">
        <v>122</v>
      </c>
    </row>
    <row r="73" spans="1:34" x14ac:dyDescent="0.3">
      <c r="A73" s="19"/>
      <c r="B73" s="22"/>
      <c r="C73" s="19">
        <v>2</v>
      </c>
      <c r="D73" s="15"/>
      <c r="E73" s="15"/>
      <c r="F73" s="15"/>
      <c r="G73" s="15"/>
      <c r="H73" s="15"/>
      <c r="I73" s="166" t="s">
        <v>130</v>
      </c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H73" s="90">
        <v>44626</v>
      </c>
    </row>
    <row r="74" spans="1:34" x14ac:dyDescent="0.3">
      <c r="A74" s="19">
        <v>27</v>
      </c>
      <c r="B74" s="22" t="s">
        <v>161</v>
      </c>
      <c r="C74" s="19">
        <v>1</v>
      </c>
      <c r="D74" s="197" t="s">
        <v>129</v>
      </c>
      <c r="E74" s="198"/>
      <c r="F74" s="198"/>
      <c r="G74" s="198"/>
      <c r="H74" s="198"/>
      <c r="I74" s="199"/>
      <c r="J74" s="15"/>
      <c r="K74" s="15"/>
      <c r="L74" s="15"/>
      <c r="M74" s="15"/>
      <c r="N74" s="15"/>
      <c r="O74" s="15"/>
      <c r="P74" s="15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2" t="s">
        <v>160</v>
      </c>
      <c r="AG74" t="s">
        <v>122</v>
      </c>
    </row>
    <row r="75" spans="1:34" x14ac:dyDescent="0.3">
      <c r="A75" s="19"/>
      <c r="B75" s="22"/>
      <c r="C75" s="19">
        <v>2</v>
      </c>
      <c r="D75" s="15"/>
      <c r="E75" s="15"/>
      <c r="F75" s="15"/>
      <c r="G75" s="15"/>
      <c r="H75" s="15"/>
      <c r="I75" s="166" t="s">
        <v>130</v>
      </c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H75" s="90">
        <v>44626</v>
      </c>
    </row>
    <row r="76" spans="1:34" x14ac:dyDescent="0.3">
      <c r="A76" s="19">
        <v>28</v>
      </c>
      <c r="B76" s="22" t="s">
        <v>162</v>
      </c>
      <c r="C76" s="19">
        <v>2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5"/>
      <c r="R76" s="5"/>
      <c r="S76" s="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2">
        <v>3</v>
      </c>
      <c r="AG76" t="s">
        <v>122</v>
      </c>
    </row>
    <row r="77" spans="1:34" x14ac:dyDescent="0.3">
      <c r="A77" s="19">
        <v>29</v>
      </c>
      <c r="B77" s="22" t="s">
        <v>163</v>
      </c>
      <c r="C77" s="19">
        <v>1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2" t="s">
        <v>153</v>
      </c>
    </row>
    <row r="78" spans="1:34" x14ac:dyDescent="0.3">
      <c r="A78" s="23"/>
      <c r="B78" s="14" t="s">
        <v>164</v>
      </c>
      <c r="C78" s="14">
        <f>SUM(C7:C77)</f>
        <v>266</v>
      </c>
      <c r="D78" s="14">
        <f t="shared" ref="D78:Y78" si="0">SUM(D7:D66)</f>
        <v>0</v>
      </c>
      <c r="E78" s="14">
        <f t="shared" si="0"/>
        <v>0</v>
      </c>
      <c r="F78" s="14">
        <f t="shared" si="0"/>
        <v>0</v>
      </c>
      <c r="G78" s="14">
        <f t="shared" si="0"/>
        <v>0</v>
      </c>
      <c r="H78" s="14">
        <f t="shared" si="0"/>
        <v>0</v>
      </c>
      <c r="I78" s="14">
        <f t="shared" si="0"/>
        <v>0</v>
      </c>
      <c r="J78" s="14">
        <f t="shared" si="0"/>
        <v>0</v>
      </c>
      <c r="K78" s="14">
        <f t="shared" si="0"/>
        <v>0</v>
      </c>
      <c r="L78" s="14">
        <f t="shared" si="0"/>
        <v>0</v>
      </c>
      <c r="M78" s="14">
        <f t="shared" si="0"/>
        <v>0</v>
      </c>
      <c r="N78" s="14">
        <f t="shared" si="0"/>
        <v>0</v>
      </c>
      <c r="O78" s="14">
        <f t="shared" si="0"/>
        <v>0</v>
      </c>
      <c r="P78" s="14">
        <f t="shared" si="0"/>
        <v>0</v>
      </c>
      <c r="Q78" s="14">
        <f t="shared" si="0"/>
        <v>0</v>
      </c>
      <c r="R78" s="14">
        <f t="shared" si="0"/>
        <v>0</v>
      </c>
      <c r="S78" s="14">
        <f t="shared" si="0"/>
        <v>0</v>
      </c>
      <c r="T78" s="14">
        <f t="shared" si="0"/>
        <v>0</v>
      </c>
      <c r="U78" s="14">
        <f t="shared" si="0"/>
        <v>0</v>
      </c>
      <c r="V78" s="14">
        <f t="shared" si="0"/>
        <v>0</v>
      </c>
      <c r="W78" s="14">
        <f t="shared" si="0"/>
        <v>0</v>
      </c>
      <c r="X78" s="14">
        <f t="shared" si="0"/>
        <v>0</v>
      </c>
      <c r="Y78" s="14">
        <f t="shared" si="0"/>
        <v>0</v>
      </c>
      <c r="Z78" s="14">
        <f t="shared" ref="Z78:AE78" si="1">SUM(Z7:Z66)</f>
        <v>0</v>
      </c>
      <c r="AA78" s="14">
        <f t="shared" si="1"/>
        <v>0</v>
      </c>
      <c r="AB78" s="14">
        <f t="shared" si="1"/>
        <v>0</v>
      </c>
      <c r="AC78" s="14">
        <f t="shared" si="1"/>
        <v>0</v>
      </c>
      <c r="AD78" s="14">
        <f t="shared" si="1"/>
        <v>0</v>
      </c>
      <c r="AE78" s="14">
        <f t="shared" si="1"/>
        <v>0</v>
      </c>
    </row>
    <row r="81" spans="15:31" x14ac:dyDescent="0.3"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25"/>
      <c r="AA81" s="25"/>
      <c r="AB81" s="25"/>
      <c r="AC81" s="25"/>
    </row>
    <row r="82" spans="15:31" x14ac:dyDescent="0.3"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AB82" s="25"/>
      <c r="AC82" s="25"/>
    </row>
    <row r="83" spans="15:31" x14ac:dyDescent="0.3"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AB83" s="25"/>
      <c r="AC83" s="25"/>
      <c r="AD83" s="26"/>
      <c r="AE83" s="26"/>
    </row>
    <row r="84" spans="15:31" x14ac:dyDescent="0.3">
      <c r="O84" s="28"/>
      <c r="P84" s="28"/>
      <c r="Q84" s="28"/>
      <c r="R84" s="26"/>
      <c r="S84" s="26"/>
      <c r="T84" s="26"/>
      <c r="U84" s="26"/>
      <c r="V84" s="26"/>
      <c r="W84" s="26"/>
      <c r="X84" s="26"/>
      <c r="Y84" s="26"/>
      <c r="Z84" s="27"/>
      <c r="AA84" s="27"/>
      <c r="AB84" s="27"/>
      <c r="AC84" s="27"/>
      <c r="AD84" s="26"/>
      <c r="AE84" s="26"/>
    </row>
    <row r="85" spans="15:31" x14ac:dyDescent="0.3">
      <c r="O85" s="28"/>
      <c r="P85" s="28"/>
      <c r="Q85" s="28"/>
      <c r="R85" s="26"/>
      <c r="S85" s="26"/>
      <c r="T85" s="26"/>
      <c r="U85" s="26"/>
      <c r="V85" s="26"/>
      <c r="W85" s="26"/>
      <c r="X85" s="26"/>
      <c r="Y85" s="26"/>
      <c r="Z85" s="27"/>
      <c r="AA85" s="27"/>
      <c r="AB85" s="27"/>
      <c r="AC85" s="27"/>
      <c r="AD85" s="26"/>
      <c r="AE85" s="26"/>
    </row>
    <row r="86" spans="15:31" x14ac:dyDescent="0.3">
      <c r="O86" s="28"/>
      <c r="P86" s="28"/>
      <c r="Q86" s="28"/>
      <c r="R86" s="28"/>
      <c r="S86" s="30"/>
      <c r="T86" s="30"/>
      <c r="U86" s="30"/>
      <c r="V86" s="30"/>
      <c r="W86" s="30"/>
      <c r="X86" s="30"/>
      <c r="Y86" s="30"/>
      <c r="Z86" s="25"/>
      <c r="AA86" s="25"/>
      <c r="AB86" s="25"/>
      <c r="AC86" s="25"/>
      <c r="AD86" s="30"/>
      <c r="AE86" s="30"/>
    </row>
    <row r="87" spans="15:31" x14ac:dyDescent="0.3">
      <c r="O87" s="160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25"/>
      <c r="AA87" s="25"/>
      <c r="AB87" s="25"/>
      <c r="AC87" s="25"/>
    </row>
    <row r="88" spans="15:31" x14ac:dyDescent="0.3"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25"/>
      <c r="AA88" s="25"/>
      <c r="AB88" s="25"/>
      <c r="AC88" s="25"/>
    </row>
    <row r="89" spans="15:31" x14ac:dyDescent="0.3"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25"/>
      <c r="AA89" s="25"/>
      <c r="AB89" s="25"/>
      <c r="AC89" s="25"/>
    </row>
  </sheetData>
  <mergeCells count="73">
    <mergeCell ref="O89:Y89"/>
    <mergeCell ref="O87:Y87"/>
    <mergeCell ref="L10:M10"/>
    <mergeCell ref="S11:T11"/>
    <mergeCell ref="W55:Y55"/>
    <mergeCell ref="P67:AD67"/>
    <mergeCell ref="AD63:AE63"/>
    <mergeCell ref="P62:T62"/>
    <mergeCell ref="D68:P68"/>
    <mergeCell ref="D70:P70"/>
    <mergeCell ref="I54:K54"/>
    <mergeCell ref="D49:F49"/>
    <mergeCell ref="AD51:AE51"/>
    <mergeCell ref="W45:AA45"/>
    <mergeCell ref="AD48:AE48"/>
    <mergeCell ref="P50:T50"/>
    <mergeCell ref="O88:Y88"/>
    <mergeCell ref="I44:M44"/>
    <mergeCell ref="W43:AE43"/>
    <mergeCell ref="P24:S24"/>
    <mergeCell ref="I69:AE69"/>
    <mergeCell ref="I71:AE71"/>
    <mergeCell ref="AD65:AE65"/>
    <mergeCell ref="AD58:AE58"/>
    <mergeCell ref="I75:AE75"/>
    <mergeCell ref="P57:S57"/>
    <mergeCell ref="O81:Y81"/>
    <mergeCell ref="O82:Y82"/>
    <mergeCell ref="R53:W53"/>
    <mergeCell ref="P47:R47"/>
    <mergeCell ref="X60:Y60"/>
    <mergeCell ref="I73:AE73"/>
    <mergeCell ref="AA12:AB12"/>
    <mergeCell ref="D56:E56"/>
    <mergeCell ref="D64:E64"/>
    <mergeCell ref="D72:I72"/>
    <mergeCell ref="D31:G31"/>
    <mergeCell ref="AD35:AE35"/>
    <mergeCell ref="I23:L23"/>
    <mergeCell ref="I32:N32"/>
    <mergeCell ref="D52:G52"/>
    <mergeCell ref="D61:F61"/>
    <mergeCell ref="AD21:AE21"/>
    <mergeCell ref="K14:M14"/>
    <mergeCell ref="Y16:AA16"/>
    <mergeCell ref="P19:T19"/>
    <mergeCell ref="D74:I74"/>
    <mergeCell ref="A1:AE1"/>
    <mergeCell ref="I6:R6"/>
    <mergeCell ref="D5:K5"/>
    <mergeCell ref="P7:Z7"/>
    <mergeCell ref="W8:AE8"/>
    <mergeCell ref="A2:A3"/>
    <mergeCell ref="B2:B3"/>
    <mergeCell ref="C2:C3"/>
    <mergeCell ref="D4:E4"/>
    <mergeCell ref="AD9:AE9"/>
    <mergeCell ref="I18:M18"/>
    <mergeCell ref="D13:F13"/>
    <mergeCell ref="R15:T15"/>
    <mergeCell ref="D22:E22"/>
    <mergeCell ref="D17:F17"/>
    <mergeCell ref="W20:AA20"/>
    <mergeCell ref="AD26:AE26"/>
    <mergeCell ref="W25:Z25"/>
    <mergeCell ref="P41:S41"/>
    <mergeCell ref="P33:W33"/>
    <mergeCell ref="W34:AB34"/>
    <mergeCell ref="D39:E39"/>
    <mergeCell ref="D36:I36"/>
    <mergeCell ref="P37:X37"/>
    <mergeCell ref="Y40:AE40"/>
    <mergeCell ref="AD38:AE38"/>
  </mergeCells>
  <pageMargins left="0.7" right="0.7" top="0.75" bottom="0.75" header="0.3" footer="0.3"/>
  <pageSetup paperSize="5" scale="80" orientation="landscape" r:id="rId1"/>
  <rowBreaks count="1" manualBreakCount="1">
    <brk id="66" max="3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90"/>
  <sheetViews>
    <sheetView view="pageBreakPreview" zoomScale="70" zoomScaleNormal="100" zoomScaleSheetLayoutView="70" workbookViewId="0">
      <pane xSplit="2" ySplit="3" topLeftCell="C32" activePane="bottomRight" state="frozen"/>
      <selection activeCell="Z27" sqref="Z27"/>
      <selection pane="topRight" activeCell="Z27" sqref="Z27"/>
      <selection pane="bottomLeft" activeCell="Z27" sqref="Z27"/>
      <selection pane="bottomRight" activeCell="R59" sqref="R59"/>
    </sheetView>
  </sheetViews>
  <sheetFormatPr defaultColWidth="11" defaultRowHeight="15.6" x14ac:dyDescent="0.3"/>
  <cols>
    <col min="1" max="1" width="6.69921875" style="12" customWidth="1"/>
    <col min="2" max="2" width="13.3984375" style="12" customWidth="1"/>
    <col min="3" max="3" width="9.69921875" style="12" customWidth="1"/>
    <col min="4" max="34" width="4.5" customWidth="1"/>
    <col min="35" max="35" width="11" style="12"/>
    <col min="36" max="36" width="0" hidden="1" customWidth="1"/>
    <col min="37" max="37" width="11" style="86"/>
  </cols>
  <sheetData>
    <row r="1" spans="1:37" ht="17.399999999999999" x14ac:dyDescent="0.3">
      <c r="A1" s="183" t="s">
        <v>217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</row>
    <row r="2" spans="1:37" ht="48" customHeight="1" x14ac:dyDescent="0.3">
      <c r="A2" s="190" t="s">
        <v>3</v>
      </c>
      <c r="B2" s="190" t="s">
        <v>118</v>
      </c>
      <c r="C2" s="190" t="s">
        <v>119</v>
      </c>
      <c r="D2" s="13" t="s">
        <v>124</v>
      </c>
      <c r="E2" s="13" t="s">
        <v>125</v>
      </c>
      <c r="F2" s="13" t="s">
        <v>126</v>
      </c>
      <c r="G2" s="13" t="s">
        <v>120</v>
      </c>
      <c r="H2" s="13" t="s">
        <v>121</v>
      </c>
      <c r="I2" s="13" t="s">
        <v>122</v>
      </c>
      <c r="J2" s="13" t="s">
        <v>123</v>
      </c>
      <c r="K2" s="13" t="s">
        <v>124</v>
      </c>
      <c r="L2" s="13" t="s">
        <v>125</v>
      </c>
      <c r="M2" s="13" t="s">
        <v>126</v>
      </c>
      <c r="N2" s="13" t="s">
        <v>120</v>
      </c>
      <c r="O2" s="13" t="s">
        <v>121</v>
      </c>
      <c r="P2" s="13" t="s">
        <v>122</v>
      </c>
      <c r="Q2" s="13" t="s">
        <v>123</v>
      </c>
      <c r="R2" s="13" t="s">
        <v>124</v>
      </c>
      <c r="S2" s="13" t="s">
        <v>125</v>
      </c>
      <c r="T2" s="13" t="s">
        <v>126</v>
      </c>
      <c r="U2" s="13" t="s">
        <v>120</v>
      </c>
      <c r="V2" s="13" t="s">
        <v>121</v>
      </c>
      <c r="W2" s="13" t="s">
        <v>122</v>
      </c>
      <c r="X2" s="13" t="s">
        <v>123</v>
      </c>
      <c r="Y2" s="13" t="s">
        <v>124</v>
      </c>
      <c r="Z2" s="13" t="s">
        <v>125</v>
      </c>
      <c r="AA2" s="13" t="s">
        <v>126</v>
      </c>
      <c r="AB2" s="13" t="s">
        <v>120</v>
      </c>
      <c r="AC2" s="13" t="s">
        <v>121</v>
      </c>
      <c r="AD2" s="13" t="s">
        <v>122</v>
      </c>
      <c r="AE2" s="13" t="s">
        <v>123</v>
      </c>
      <c r="AF2" s="13" t="s">
        <v>124</v>
      </c>
      <c r="AG2" s="13" t="s">
        <v>125</v>
      </c>
      <c r="AH2" s="13" t="s">
        <v>126</v>
      </c>
      <c r="AI2" s="36" t="s">
        <v>127</v>
      </c>
    </row>
    <row r="3" spans="1:37" x14ac:dyDescent="0.3">
      <c r="A3" s="191"/>
      <c r="B3" s="191"/>
      <c r="C3" s="191"/>
      <c r="D3" s="35">
        <v>1</v>
      </c>
      <c r="E3" s="35">
        <v>2</v>
      </c>
      <c r="F3" s="37">
        <v>3</v>
      </c>
      <c r="G3" s="37">
        <v>4</v>
      </c>
      <c r="H3" s="91">
        <v>5</v>
      </c>
      <c r="I3" s="37">
        <v>6</v>
      </c>
      <c r="J3" s="37">
        <v>7</v>
      </c>
      <c r="K3" s="37">
        <v>8</v>
      </c>
      <c r="L3" s="37">
        <v>9</v>
      </c>
      <c r="M3" s="37">
        <v>10</v>
      </c>
      <c r="N3" s="37">
        <v>11</v>
      </c>
      <c r="O3" s="91">
        <v>12</v>
      </c>
      <c r="P3" s="37">
        <v>13</v>
      </c>
      <c r="Q3" s="37">
        <v>14</v>
      </c>
      <c r="R3" s="37">
        <v>15</v>
      </c>
      <c r="S3" s="37">
        <v>16</v>
      </c>
      <c r="T3" s="37">
        <v>17</v>
      </c>
      <c r="U3" s="37">
        <v>18</v>
      </c>
      <c r="V3" s="91">
        <v>19</v>
      </c>
      <c r="W3" s="37">
        <v>20</v>
      </c>
      <c r="X3" s="37">
        <v>21</v>
      </c>
      <c r="Y3" s="91">
        <v>22</v>
      </c>
      <c r="Z3" s="91">
        <v>23</v>
      </c>
      <c r="AA3" s="37">
        <v>24</v>
      </c>
      <c r="AB3" s="37">
        <v>25</v>
      </c>
      <c r="AC3" s="91">
        <v>26</v>
      </c>
      <c r="AD3" s="37">
        <v>27</v>
      </c>
      <c r="AE3" s="37">
        <v>28</v>
      </c>
      <c r="AF3" s="37">
        <v>29</v>
      </c>
      <c r="AG3" s="37">
        <v>30</v>
      </c>
      <c r="AH3" s="37">
        <v>31</v>
      </c>
      <c r="AI3" s="38"/>
    </row>
    <row r="4" spans="1:37" x14ac:dyDescent="0.3">
      <c r="A4" s="19">
        <v>1</v>
      </c>
      <c r="B4" s="41" t="s">
        <v>128</v>
      </c>
      <c r="C4" s="19">
        <v>7</v>
      </c>
      <c r="D4" s="110" t="s">
        <v>173</v>
      </c>
      <c r="E4" s="14"/>
      <c r="F4" s="14"/>
      <c r="G4" s="14"/>
      <c r="H4" s="14"/>
      <c r="I4" s="14"/>
      <c r="J4" s="18"/>
      <c r="K4" s="18"/>
      <c r="L4" s="18"/>
      <c r="M4" s="18"/>
      <c r="N4" s="18"/>
      <c r="O4" s="18"/>
      <c r="P4" s="18"/>
      <c r="Q4" s="18"/>
      <c r="R4" s="18"/>
      <c r="S4" s="18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2">
        <v>9</v>
      </c>
      <c r="AJ4" t="s">
        <v>122</v>
      </c>
    </row>
    <row r="5" spans="1:37" x14ac:dyDescent="0.3">
      <c r="A5" s="19"/>
      <c r="B5" s="41"/>
      <c r="C5" s="19">
        <v>8</v>
      </c>
      <c r="D5" s="184" t="s">
        <v>174</v>
      </c>
      <c r="E5" s="184"/>
      <c r="F5" s="184"/>
      <c r="G5" s="184"/>
      <c r="H5" s="184"/>
      <c r="I5" s="184"/>
      <c r="J5" s="184"/>
      <c r="K5" s="184"/>
      <c r="L5" s="15"/>
      <c r="M5" s="15"/>
      <c r="N5" s="15"/>
      <c r="O5" s="15"/>
      <c r="P5" s="15"/>
      <c r="Q5" s="15"/>
      <c r="R5" s="15"/>
      <c r="S5" s="15"/>
      <c r="T5" s="18"/>
      <c r="U5" s="18"/>
      <c r="V5" s="18"/>
      <c r="W5" s="18"/>
      <c r="X5" s="18"/>
      <c r="Y5" s="18"/>
      <c r="Z5" s="18"/>
      <c r="AA5" s="14"/>
      <c r="AB5" s="14"/>
      <c r="AC5" s="14"/>
      <c r="AD5" s="14"/>
      <c r="AE5" s="14"/>
      <c r="AF5" s="14"/>
      <c r="AG5" s="14"/>
      <c r="AH5" s="14"/>
    </row>
    <row r="6" spans="1:37" s="10" customFormat="1" x14ac:dyDescent="0.3">
      <c r="A6" s="21"/>
      <c r="B6" s="92"/>
      <c r="C6" s="21">
        <v>9</v>
      </c>
      <c r="D6" s="15"/>
      <c r="E6" s="15"/>
      <c r="F6" s="15"/>
      <c r="G6" s="15"/>
      <c r="H6" s="15"/>
      <c r="I6" s="200" t="s">
        <v>175</v>
      </c>
      <c r="J6" s="184"/>
      <c r="K6" s="184"/>
      <c r="L6" s="184"/>
      <c r="M6" s="184"/>
      <c r="N6" s="184"/>
      <c r="O6" s="184"/>
      <c r="P6" s="184"/>
      <c r="Q6" s="184"/>
      <c r="R6" s="184"/>
      <c r="S6" s="24"/>
      <c r="T6" s="24"/>
      <c r="U6" s="24"/>
      <c r="V6" s="24"/>
      <c r="W6" s="24"/>
      <c r="X6" s="24"/>
      <c r="Y6" s="24"/>
      <c r="Z6" s="24"/>
      <c r="AA6" s="18"/>
      <c r="AB6" s="18"/>
      <c r="AC6" s="18"/>
      <c r="AD6" s="18"/>
      <c r="AE6" s="18"/>
      <c r="AF6" s="15"/>
      <c r="AG6" s="15"/>
      <c r="AH6" s="15"/>
      <c r="AI6" s="34"/>
      <c r="AK6" s="87"/>
    </row>
    <row r="7" spans="1:37" s="10" customFormat="1" x14ac:dyDescent="0.3">
      <c r="A7" s="21"/>
      <c r="B7" s="92"/>
      <c r="C7" s="21">
        <v>10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200" t="s">
        <v>176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4"/>
      <c r="AC7" s="24"/>
      <c r="AD7" s="24"/>
      <c r="AE7" s="24"/>
      <c r="AF7" s="24"/>
      <c r="AG7" s="24"/>
      <c r="AH7" s="15"/>
      <c r="AI7" s="34"/>
      <c r="AK7" s="87"/>
    </row>
    <row r="8" spans="1:37" s="10" customFormat="1" x14ac:dyDescent="0.3">
      <c r="A8" s="21"/>
      <c r="B8" s="92"/>
      <c r="C8" s="21">
        <v>11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00" t="s">
        <v>177</v>
      </c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34"/>
      <c r="AK8" s="87"/>
    </row>
    <row r="9" spans="1:37" s="10" customFormat="1" x14ac:dyDescent="0.3">
      <c r="A9" s="21"/>
      <c r="B9" s="92"/>
      <c r="C9" s="21">
        <v>12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4"/>
      <c r="X9" s="18"/>
      <c r="Y9" s="18"/>
      <c r="Z9" s="18"/>
      <c r="AA9" s="18"/>
      <c r="AB9" s="18"/>
      <c r="AC9" s="18"/>
      <c r="AD9" s="200" t="s">
        <v>260</v>
      </c>
      <c r="AE9" s="184"/>
      <c r="AF9" s="184"/>
      <c r="AG9" s="184"/>
      <c r="AH9" s="184"/>
      <c r="AI9" s="34"/>
      <c r="AK9" s="89">
        <v>44656</v>
      </c>
    </row>
    <row r="10" spans="1:37" s="10" customFormat="1" x14ac:dyDescent="0.3">
      <c r="A10" s="19">
        <v>2</v>
      </c>
      <c r="B10" s="41" t="s">
        <v>145</v>
      </c>
      <c r="C10" s="21">
        <v>8</v>
      </c>
      <c r="D10" s="15"/>
      <c r="E10" s="189" t="s">
        <v>174</v>
      </c>
      <c r="F10" s="189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4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34"/>
      <c r="AK10" s="89"/>
    </row>
    <row r="11" spans="1:37" x14ac:dyDescent="0.3">
      <c r="C11" s="19">
        <v>9</v>
      </c>
      <c r="D11" s="14"/>
      <c r="E11" s="14"/>
      <c r="F11" s="14"/>
      <c r="G11" s="14"/>
      <c r="H11" s="14"/>
      <c r="I11" s="5"/>
      <c r="J11" s="5"/>
      <c r="K11" s="5"/>
      <c r="L11" s="189" t="s">
        <v>175</v>
      </c>
      <c r="M11" s="189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2">
        <v>2</v>
      </c>
      <c r="AJ11" t="s">
        <v>122</v>
      </c>
    </row>
    <row r="12" spans="1:37" x14ac:dyDescent="0.3">
      <c r="A12" s="19"/>
      <c r="B12" s="41"/>
      <c r="C12" s="21">
        <v>10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5"/>
      <c r="Q12" s="5"/>
      <c r="R12" s="5"/>
      <c r="S12" s="201" t="s">
        <v>176</v>
      </c>
      <c r="T12" s="189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7" s="10" customFormat="1" x14ac:dyDescent="0.3">
      <c r="A13" s="21"/>
      <c r="B13" s="92"/>
      <c r="C13" s="21">
        <v>11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24"/>
      <c r="X13" s="24"/>
      <c r="Y13" s="24"/>
      <c r="Z13" s="15"/>
      <c r="AA13" s="15"/>
      <c r="AB13" s="201" t="s">
        <v>177</v>
      </c>
      <c r="AC13" s="201"/>
      <c r="AD13" s="201"/>
      <c r="AE13" s="15"/>
      <c r="AF13" s="15"/>
      <c r="AG13" s="15"/>
      <c r="AH13" s="15"/>
      <c r="AI13" s="34"/>
      <c r="AK13" s="87"/>
    </row>
    <row r="14" spans="1:37" x14ac:dyDescent="0.3">
      <c r="A14" s="19">
        <v>3</v>
      </c>
      <c r="B14" s="41" t="s">
        <v>132</v>
      </c>
      <c r="C14" s="19">
        <v>8</v>
      </c>
      <c r="D14" s="211" t="s">
        <v>174</v>
      </c>
      <c r="E14" s="182"/>
      <c r="F14" s="182"/>
      <c r="G14" s="14"/>
      <c r="H14" s="14"/>
      <c r="I14" s="14"/>
      <c r="J14" s="14"/>
      <c r="K14" s="5"/>
      <c r="L14" s="5"/>
      <c r="M14" s="5"/>
      <c r="N14" s="5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7" x14ac:dyDescent="0.3">
      <c r="A15" s="19"/>
      <c r="B15" s="41"/>
      <c r="C15" s="19">
        <v>9</v>
      </c>
      <c r="D15" s="14"/>
      <c r="E15" s="14"/>
      <c r="F15" s="14"/>
      <c r="G15" s="14"/>
      <c r="H15" s="14"/>
      <c r="I15" s="14"/>
      <c r="J15" s="14"/>
      <c r="K15" s="211" t="s">
        <v>175</v>
      </c>
      <c r="L15" s="182"/>
      <c r="M15" s="182"/>
      <c r="N15" s="14"/>
      <c r="O15" s="14"/>
      <c r="P15" s="14"/>
      <c r="Q15" s="14"/>
      <c r="R15" s="5"/>
      <c r="S15" s="5"/>
      <c r="T15" s="5"/>
      <c r="U15" s="5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7" x14ac:dyDescent="0.3">
      <c r="A16" s="19"/>
      <c r="B16" s="41"/>
      <c r="C16" s="19">
        <v>10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11" t="s">
        <v>176</v>
      </c>
      <c r="S16" s="182"/>
      <c r="T16" s="182"/>
      <c r="U16" s="5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7" x14ac:dyDescent="0.3">
      <c r="A17" s="19"/>
      <c r="B17" s="41"/>
      <c r="C17" s="19">
        <v>11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5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211" t="s">
        <v>177</v>
      </c>
      <c r="AG17" s="182"/>
      <c r="AH17" s="182"/>
    </row>
    <row r="18" spans="1:37" x14ac:dyDescent="0.3">
      <c r="A18" s="19">
        <v>4</v>
      </c>
      <c r="B18" s="41" t="s">
        <v>142</v>
      </c>
      <c r="C18" s="19">
        <v>8</v>
      </c>
      <c r="D18" s="194" t="s">
        <v>174</v>
      </c>
      <c r="E18" s="185"/>
      <c r="F18" s="18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5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7" x14ac:dyDescent="0.3">
      <c r="A19" s="5"/>
      <c r="B19" s="5"/>
      <c r="C19" s="19">
        <v>9</v>
      </c>
      <c r="D19" s="14"/>
      <c r="E19" s="14"/>
      <c r="F19" s="14"/>
      <c r="G19" s="14"/>
      <c r="H19" s="14"/>
      <c r="I19" s="194" t="s">
        <v>175</v>
      </c>
      <c r="J19" s="185"/>
      <c r="K19" s="185"/>
      <c r="L19" s="185"/>
      <c r="M19" s="185"/>
      <c r="N19" s="5"/>
      <c r="O19" s="14"/>
      <c r="P19" s="5"/>
      <c r="Q19" s="5"/>
      <c r="R19" s="5"/>
      <c r="S19" s="5"/>
      <c r="T19" s="5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2">
        <v>5</v>
      </c>
      <c r="AJ19" t="s">
        <v>122</v>
      </c>
    </row>
    <row r="20" spans="1:37" x14ac:dyDescent="0.3">
      <c r="A20" s="5"/>
      <c r="B20" s="5"/>
      <c r="C20" s="19">
        <v>10</v>
      </c>
      <c r="D20" s="14"/>
      <c r="E20" s="14"/>
      <c r="F20" s="14"/>
      <c r="G20" s="5"/>
      <c r="H20" s="5"/>
      <c r="I20" s="5"/>
      <c r="J20" s="5"/>
      <c r="K20" s="5"/>
      <c r="L20" s="5"/>
      <c r="M20" s="5"/>
      <c r="N20" s="5"/>
      <c r="O20" s="14"/>
      <c r="P20" s="194" t="s">
        <v>176</v>
      </c>
      <c r="Q20" s="185"/>
      <c r="R20" s="185"/>
      <c r="S20" s="185"/>
      <c r="T20" s="185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7" x14ac:dyDescent="0.3">
      <c r="A21" s="5"/>
      <c r="B21" s="5"/>
      <c r="C21" s="19">
        <v>11</v>
      </c>
      <c r="D21" s="14"/>
      <c r="E21" s="14"/>
      <c r="F21" s="14"/>
      <c r="G21" s="5"/>
      <c r="H21" s="5"/>
      <c r="I21" s="5"/>
      <c r="J21" s="5"/>
      <c r="K21" s="5"/>
      <c r="L21" s="5"/>
      <c r="M21" s="5"/>
      <c r="N21" s="5"/>
      <c r="O21" s="14"/>
      <c r="P21" s="5"/>
      <c r="Q21" s="5"/>
      <c r="R21" s="5"/>
      <c r="S21" s="5"/>
      <c r="T21" s="5"/>
      <c r="U21" s="14"/>
      <c r="V21" s="14"/>
      <c r="W21" s="194" t="s">
        <v>177</v>
      </c>
      <c r="X21" s="194"/>
      <c r="Y21" s="194"/>
      <c r="Z21" s="194"/>
      <c r="AA21" s="194"/>
      <c r="AB21" s="194"/>
      <c r="AC21" s="194"/>
      <c r="AD21" s="194"/>
      <c r="AE21" s="14"/>
      <c r="AF21" s="14"/>
      <c r="AG21" s="14"/>
      <c r="AH21" s="14"/>
    </row>
    <row r="22" spans="1:37" s="10" customFormat="1" x14ac:dyDescent="0.3">
      <c r="A22" s="21"/>
      <c r="B22" s="92"/>
      <c r="C22" s="21">
        <v>12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24"/>
      <c r="X22" s="24"/>
      <c r="Y22" s="24"/>
      <c r="Z22" s="24"/>
      <c r="AA22" s="24"/>
      <c r="AB22" s="14"/>
      <c r="AC22" s="15"/>
      <c r="AD22" s="194" t="s">
        <v>178</v>
      </c>
      <c r="AE22" s="194"/>
      <c r="AF22" s="194"/>
      <c r="AG22" s="194"/>
      <c r="AH22" s="194"/>
      <c r="AI22" s="34"/>
      <c r="AK22" s="87"/>
    </row>
    <row r="23" spans="1:37" x14ac:dyDescent="0.3">
      <c r="A23" s="19">
        <v>5</v>
      </c>
      <c r="B23" s="41" t="s">
        <v>133</v>
      </c>
      <c r="C23" s="19">
        <v>8</v>
      </c>
      <c r="D23" s="195" t="s">
        <v>259</v>
      </c>
      <c r="E23" s="181"/>
      <c r="F23" s="14"/>
      <c r="G23" s="14"/>
      <c r="H23" s="14"/>
      <c r="I23" s="14"/>
      <c r="J23" s="15"/>
      <c r="K23" s="15"/>
      <c r="L23" s="15"/>
      <c r="M23" s="15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2">
        <v>4</v>
      </c>
      <c r="AJ23" t="s">
        <v>122</v>
      </c>
    </row>
    <row r="24" spans="1:37" x14ac:dyDescent="0.3">
      <c r="A24" s="19"/>
      <c r="B24" s="41"/>
      <c r="C24" s="19">
        <v>9</v>
      </c>
      <c r="D24" s="14"/>
      <c r="E24" s="14"/>
      <c r="F24" s="14"/>
      <c r="G24" s="14"/>
      <c r="H24" s="14"/>
      <c r="I24" s="195" t="s">
        <v>175</v>
      </c>
      <c r="J24" s="181"/>
      <c r="K24" s="181"/>
      <c r="L24" s="181"/>
      <c r="M24" s="14"/>
      <c r="N24" s="14"/>
      <c r="O24" s="14"/>
      <c r="P24" s="14"/>
      <c r="Q24" s="15"/>
      <c r="R24" s="15"/>
      <c r="S24" s="15"/>
      <c r="T24" s="15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7" x14ac:dyDescent="0.3">
      <c r="A25" s="19"/>
      <c r="B25" s="41"/>
      <c r="C25" s="19">
        <v>10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95" t="s">
        <v>176</v>
      </c>
      <c r="Q25" s="195"/>
      <c r="R25" s="195"/>
      <c r="S25" s="195"/>
      <c r="T25" s="5"/>
      <c r="U25" s="15"/>
      <c r="V25" s="15"/>
      <c r="W25" s="14"/>
      <c r="X25" s="5"/>
      <c r="Y25" s="5"/>
      <c r="Z25" s="5"/>
      <c r="AA25" s="5"/>
      <c r="AB25" s="14"/>
      <c r="AC25" s="14"/>
      <c r="AD25" s="14"/>
      <c r="AE25" s="14"/>
      <c r="AF25" s="14"/>
      <c r="AG25" s="14"/>
      <c r="AH25" s="14"/>
    </row>
    <row r="26" spans="1:37" s="10" customFormat="1" x14ac:dyDescent="0.3">
      <c r="A26" s="21"/>
      <c r="B26" s="92"/>
      <c r="C26" s="19">
        <v>11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95" t="s">
        <v>177</v>
      </c>
      <c r="X26" s="195"/>
      <c r="Y26" s="195"/>
      <c r="Z26" s="195"/>
      <c r="AA26" s="195"/>
      <c r="AB26" s="195"/>
      <c r="AC26" s="15"/>
      <c r="AD26" s="15"/>
      <c r="AE26" s="14"/>
      <c r="AF26" s="14"/>
      <c r="AG26" s="14"/>
      <c r="AH26" s="14"/>
      <c r="AI26" s="34"/>
      <c r="AK26" s="87"/>
    </row>
    <row r="27" spans="1:37" s="10" customFormat="1" x14ac:dyDescent="0.3">
      <c r="A27" s="21"/>
      <c r="B27" s="92"/>
      <c r="C27" s="19">
        <v>12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4"/>
      <c r="X27" s="14"/>
      <c r="Y27" s="14"/>
      <c r="Z27" s="14"/>
      <c r="AA27" s="14"/>
      <c r="AB27" s="15"/>
      <c r="AC27" s="15"/>
      <c r="AD27" s="195" t="s">
        <v>178</v>
      </c>
      <c r="AE27" s="181"/>
      <c r="AF27" s="181"/>
      <c r="AG27" s="181"/>
      <c r="AH27" s="14"/>
      <c r="AI27" s="34"/>
      <c r="AK27" s="87"/>
    </row>
    <row r="28" spans="1:37" x14ac:dyDescent="0.3">
      <c r="A28" s="19">
        <v>6</v>
      </c>
      <c r="B28" s="41" t="s">
        <v>143</v>
      </c>
      <c r="C28" s="21">
        <v>8</v>
      </c>
      <c r="D28" s="14"/>
      <c r="E28" s="14"/>
      <c r="F28" s="20" t="s">
        <v>174</v>
      </c>
      <c r="G28" s="5"/>
      <c r="H28" s="14"/>
      <c r="I28" s="14"/>
      <c r="J28" s="14"/>
      <c r="K28" s="14"/>
      <c r="L28" s="14"/>
      <c r="M28" s="14"/>
      <c r="N28" s="5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2">
        <v>1</v>
      </c>
      <c r="AJ28" t="s">
        <v>126</v>
      </c>
    </row>
    <row r="29" spans="1:37" s="10" customFormat="1" x14ac:dyDescent="0.3">
      <c r="A29" s="21"/>
      <c r="B29" s="92"/>
      <c r="C29" s="21">
        <v>9</v>
      </c>
      <c r="D29" s="15"/>
      <c r="E29" s="15"/>
      <c r="F29" s="15"/>
      <c r="G29" s="15"/>
      <c r="H29" s="15"/>
      <c r="I29" s="15"/>
      <c r="J29" s="15"/>
      <c r="K29" s="15"/>
      <c r="L29" s="15"/>
      <c r="M29" s="20" t="s">
        <v>175</v>
      </c>
      <c r="N29" s="24"/>
      <c r="O29" s="15"/>
      <c r="P29" s="15"/>
      <c r="Q29" s="15"/>
      <c r="R29" s="15"/>
      <c r="S29" s="15"/>
      <c r="T29" s="15"/>
      <c r="U29" s="24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34"/>
      <c r="AK29" s="87"/>
    </row>
    <row r="30" spans="1:37" s="10" customFormat="1" x14ac:dyDescent="0.3">
      <c r="A30" s="21"/>
      <c r="B30" s="92"/>
      <c r="C30" s="21">
        <v>10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20" t="s">
        <v>176</v>
      </c>
      <c r="U30" s="24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34"/>
      <c r="AK30" s="87"/>
    </row>
    <row r="31" spans="1:37" s="10" customFormat="1" x14ac:dyDescent="0.3">
      <c r="A31" s="21"/>
      <c r="B31" s="92"/>
      <c r="C31" s="21">
        <v>11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94" t="s">
        <v>238</v>
      </c>
      <c r="AB31" s="24"/>
      <c r="AC31" s="15"/>
      <c r="AD31" s="15"/>
      <c r="AE31" s="15"/>
      <c r="AF31" s="15"/>
      <c r="AG31" s="15"/>
      <c r="AH31" s="15"/>
      <c r="AI31" s="34"/>
      <c r="AK31" s="87"/>
    </row>
    <row r="32" spans="1:37" s="10" customFormat="1" x14ac:dyDescent="0.3">
      <c r="A32" s="21"/>
      <c r="B32" s="92"/>
      <c r="C32" s="21">
        <v>12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24"/>
      <c r="AB32" s="24"/>
      <c r="AC32" s="15"/>
      <c r="AD32" s="15"/>
      <c r="AE32" s="15"/>
      <c r="AF32" s="15"/>
      <c r="AG32" s="15"/>
      <c r="AH32" s="94" t="s">
        <v>260</v>
      </c>
      <c r="AI32" s="34"/>
      <c r="AK32" s="87"/>
    </row>
    <row r="33" spans="1:37" s="10" customFormat="1" x14ac:dyDescent="0.3">
      <c r="A33" s="19">
        <v>7</v>
      </c>
      <c r="B33" s="41" t="s">
        <v>134</v>
      </c>
      <c r="C33" s="21">
        <v>8</v>
      </c>
      <c r="D33" s="176" t="s">
        <v>174</v>
      </c>
      <c r="E33" s="177"/>
      <c r="F33" s="177"/>
      <c r="G33" s="177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4"/>
      <c r="X33" s="14"/>
      <c r="Y33" s="14"/>
      <c r="Z33" s="14"/>
      <c r="AA33" s="14"/>
      <c r="AB33" s="15"/>
      <c r="AC33" s="15"/>
      <c r="AD33" s="14"/>
      <c r="AE33" s="14"/>
      <c r="AF33" s="14"/>
      <c r="AG33" s="14"/>
      <c r="AH33" s="14"/>
      <c r="AI33" s="34"/>
      <c r="AK33" s="87"/>
    </row>
    <row r="34" spans="1:37" x14ac:dyDescent="0.3">
      <c r="A34" s="5"/>
      <c r="B34" s="5"/>
      <c r="C34" s="19">
        <v>9</v>
      </c>
      <c r="D34" s="14"/>
      <c r="E34" s="14"/>
      <c r="F34" s="14"/>
      <c r="G34" s="14"/>
      <c r="H34" s="14"/>
      <c r="I34" s="176" t="s">
        <v>175</v>
      </c>
      <c r="J34" s="177"/>
      <c r="K34" s="177"/>
      <c r="L34" s="177"/>
      <c r="M34" s="177"/>
      <c r="N34" s="177"/>
      <c r="O34" s="5"/>
      <c r="P34" s="5"/>
      <c r="Q34" s="5"/>
      <c r="R34" s="5"/>
      <c r="S34" s="5"/>
      <c r="T34" s="5"/>
      <c r="U34" s="5"/>
      <c r="V34" s="18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2">
        <v>6</v>
      </c>
      <c r="AJ34" t="s">
        <v>122</v>
      </c>
    </row>
    <row r="35" spans="1:37" x14ac:dyDescent="0.3">
      <c r="A35" s="5"/>
      <c r="B35" s="5"/>
      <c r="C35" s="21">
        <v>10</v>
      </c>
      <c r="D35" s="14"/>
      <c r="E35" s="14"/>
      <c r="F35" s="14"/>
      <c r="G35" s="5"/>
      <c r="H35" s="5"/>
      <c r="I35" s="5"/>
      <c r="J35" s="5"/>
      <c r="K35" s="5"/>
      <c r="L35" s="5"/>
      <c r="M35" s="5"/>
      <c r="N35" s="5"/>
      <c r="O35" s="5"/>
      <c r="P35" s="176" t="s">
        <v>176</v>
      </c>
      <c r="Q35" s="177"/>
      <c r="R35" s="177"/>
      <c r="S35" s="177"/>
      <c r="T35" s="177"/>
      <c r="U35" s="177"/>
      <c r="V35" s="18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7" x14ac:dyDescent="0.3">
      <c r="A36" s="5"/>
      <c r="B36" s="5"/>
      <c r="C36" s="19">
        <v>11</v>
      </c>
      <c r="D36" s="14"/>
      <c r="E36" s="14"/>
      <c r="F36" s="1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8"/>
      <c r="W36" s="176" t="s">
        <v>177</v>
      </c>
      <c r="X36" s="176"/>
      <c r="Y36" s="176"/>
      <c r="Z36" s="176"/>
      <c r="AA36" s="176"/>
      <c r="AB36" s="176"/>
      <c r="AC36" s="176"/>
      <c r="AD36" s="176"/>
      <c r="AE36" s="176"/>
      <c r="AF36" s="14"/>
      <c r="AG36" s="14"/>
      <c r="AH36" s="14"/>
    </row>
    <row r="37" spans="1:37" x14ac:dyDescent="0.3">
      <c r="A37" s="19"/>
      <c r="B37" s="41"/>
      <c r="C37" s="21">
        <v>12</v>
      </c>
      <c r="D37" s="14"/>
      <c r="E37" s="14"/>
      <c r="F37" s="14"/>
      <c r="G37" s="14"/>
      <c r="H37" s="14"/>
      <c r="I37" s="5"/>
      <c r="J37" s="5"/>
      <c r="K37" s="5"/>
      <c r="L37" s="5"/>
      <c r="M37" s="5"/>
      <c r="N37" s="5"/>
      <c r="O37" s="5"/>
      <c r="P37" s="14"/>
      <c r="Q37" s="18"/>
      <c r="R37" s="18"/>
      <c r="S37" s="18"/>
      <c r="T37" s="18"/>
      <c r="U37" s="18"/>
      <c r="V37" s="18"/>
      <c r="W37" s="5"/>
      <c r="X37" s="5"/>
      <c r="Y37" s="5"/>
      <c r="Z37" s="5"/>
      <c r="AA37" s="5"/>
      <c r="AB37" s="14"/>
      <c r="AC37" s="14"/>
      <c r="AD37" s="176" t="s">
        <v>260</v>
      </c>
      <c r="AE37" s="176"/>
      <c r="AF37" s="176"/>
      <c r="AG37" s="176"/>
      <c r="AH37" s="176"/>
      <c r="AK37" s="90">
        <v>44652</v>
      </c>
    </row>
    <row r="38" spans="1:37" x14ac:dyDescent="0.3">
      <c r="A38" s="19">
        <v>8</v>
      </c>
      <c r="B38" s="41" t="s">
        <v>147</v>
      </c>
      <c r="C38" s="21">
        <v>4</v>
      </c>
      <c r="D38" s="212" t="s">
        <v>168</v>
      </c>
      <c r="E38" s="212"/>
      <c r="F38" s="212"/>
      <c r="G38" s="212"/>
      <c r="H38" s="212"/>
      <c r="I38" s="212"/>
      <c r="J38" s="5"/>
      <c r="K38" s="5"/>
      <c r="L38" s="5"/>
      <c r="M38" s="5"/>
      <c r="N38" s="5"/>
      <c r="O38" s="5"/>
      <c r="P38" s="14"/>
      <c r="Q38" s="18"/>
      <c r="R38" s="18"/>
      <c r="S38" s="18"/>
      <c r="T38" s="18"/>
      <c r="U38" s="18"/>
      <c r="V38" s="18"/>
      <c r="W38" s="5"/>
      <c r="X38" s="5"/>
      <c r="Y38" s="5"/>
      <c r="Z38" s="5"/>
      <c r="AA38" s="5"/>
      <c r="AB38" s="14"/>
      <c r="AC38" s="14"/>
      <c r="AD38" s="14"/>
      <c r="AE38" s="14"/>
      <c r="AF38" s="14"/>
      <c r="AG38" s="14"/>
      <c r="AH38" s="14"/>
      <c r="AK38" s="90"/>
    </row>
    <row r="39" spans="1:37" x14ac:dyDescent="0.3">
      <c r="C39" s="19">
        <v>5</v>
      </c>
      <c r="D39" s="14"/>
      <c r="E39" s="14"/>
      <c r="F39" s="14"/>
      <c r="G39" s="14"/>
      <c r="H39" s="14"/>
      <c r="I39" s="5"/>
      <c r="J39" s="5"/>
      <c r="K39" s="5"/>
      <c r="L39" s="5"/>
      <c r="M39" s="5"/>
      <c r="N39" s="5"/>
      <c r="O39" s="5"/>
      <c r="P39" s="212" t="s">
        <v>169</v>
      </c>
      <c r="Q39" s="212"/>
      <c r="R39" s="212"/>
      <c r="S39" s="212"/>
      <c r="T39" s="212"/>
      <c r="U39" s="212"/>
      <c r="V39" s="212"/>
      <c r="W39" s="212"/>
      <c r="X39" s="5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2">
        <v>7</v>
      </c>
      <c r="AJ39" t="s">
        <v>122</v>
      </c>
    </row>
    <row r="40" spans="1:37" x14ac:dyDescent="0.3">
      <c r="A40" s="19"/>
      <c r="B40" s="41"/>
      <c r="C40" s="19">
        <v>6</v>
      </c>
      <c r="D40" s="14"/>
      <c r="E40" s="14"/>
      <c r="F40" s="14"/>
      <c r="G40" s="14"/>
      <c r="H40" s="14"/>
      <c r="I40" s="5"/>
      <c r="J40" s="5"/>
      <c r="K40" s="5"/>
      <c r="L40" s="5"/>
      <c r="M40" s="5"/>
      <c r="N40" s="5"/>
      <c r="O40" s="5"/>
      <c r="P40" s="5"/>
      <c r="Q40" s="14"/>
      <c r="R40" s="1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212" t="s">
        <v>170</v>
      </c>
      <c r="AE40" s="212"/>
      <c r="AF40" s="212"/>
      <c r="AG40" s="212"/>
      <c r="AH40" s="212"/>
      <c r="AK40" s="90">
        <v>44654</v>
      </c>
    </row>
    <row r="41" spans="1:37" x14ac:dyDescent="0.3">
      <c r="A41" s="19">
        <v>9</v>
      </c>
      <c r="B41" s="41" t="s">
        <v>137</v>
      </c>
      <c r="C41" s="19">
        <v>2</v>
      </c>
      <c r="D41" s="227" t="s">
        <v>130</v>
      </c>
      <c r="E41" s="227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14"/>
    </row>
    <row r="42" spans="1:37" x14ac:dyDescent="0.3">
      <c r="C42" s="19">
        <v>3</v>
      </c>
      <c r="D42" s="14"/>
      <c r="E42" s="14"/>
      <c r="F42" s="14"/>
      <c r="G42" s="14"/>
      <c r="H42" s="14"/>
      <c r="I42" s="1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27" t="s">
        <v>171</v>
      </c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12">
        <v>8</v>
      </c>
      <c r="AJ42" t="s">
        <v>122</v>
      </c>
    </row>
    <row r="43" spans="1:37" x14ac:dyDescent="0.3">
      <c r="A43" s="19">
        <v>10</v>
      </c>
      <c r="B43" s="41" t="s">
        <v>135</v>
      </c>
      <c r="C43" s="19">
        <v>3</v>
      </c>
      <c r="D43" s="14"/>
      <c r="E43" s="14"/>
      <c r="F43" s="14"/>
      <c r="G43" s="14"/>
      <c r="H43" s="14"/>
      <c r="I43" s="14"/>
      <c r="J43" s="5"/>
      <c r="K43" s="5"/>
      <c r="L43" s="5"/>
      <c r="M43" s="5"/>
      <c r="N43" s="14"/>
      <c r="O43" s="14"/>
      <c r="P43" s="196" t="s">
        <v>171</v>
      </c>
      <c r="Q43" s="196"/>
      <c r="R43" s="196"/>
      <c r="S43" s="196"/>
      <c r="T43" s="14"/>
      <c r="U43" s="14"/>
      <c r="V43" s="14"/>
      <c r="W43" s="5"/>
      <c r="X43" s="5"/>
      <c r="Y43" s="5"/>
      <c r="Z43" s="5"/>
      <c r="AA43" s="5"/>
      <c r="AB43" s="5"/>
      <c r="AC43" s="14"/>
      <c r="AD43" s="14"/>
      <c r="AE43" s="14"/>
      <c r="AF43" s="14"/>
      <c r="AG43" s="14"/>
      <c r="AH43" s="14"/>
      <c r="AI43" s="12">
        <v>4</v>
      </c>
      <c r="AJ43" t="s">
        <v>122</v>
      </c>
    </row>
    <row r="44" spans="1:37" x14ac:dyDescent="0.3">
      <c r="A44" s="19">
        <v>11</v>
      </c>
      <c r="B44" s="41" t="s">
        <v>136</v>
      </c>
      <c r="C44" s="19">
        <v>3</v>
      </c>
      <c r="D44" s="14"/>
      <c r="E44" s="14"/>
      <c r="F44" s="14"/>
      <c r="G44" s="14"/>
      <c r="H44" s="14"/>
      <c r="I44" s="14"/>
      <c r="J44" s="5"/>
      <c r="K44" s="5"/>
      <c r="L44" s="5"/>
      <c r="M44" s="5"/>
      <c r="N44" s="5"/>
      <c r="O44" s="5"/>
      <c r="P44" s="5"/>
      <c r="Q44" s="5"/>
      <c r="R44" s="5"/>
      <c r="S44" s="18"/>
      <c r="T44" s="18"/>
      <c r="U44" s="5"/>
      <c r="V44" s="5"/>
      <c r="W44" s="189" t="s">
        <v>171</v>
      </c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5"/>
      <c r="AI44" s="12">
        <v>8</v>
      </c>
      <c r="AJ44" t="s">
        <v>122</v>
      </c>
    </row>
    <row r="45" spans="1:37" s="10" customFormat="1" x14ac:dyDescent="0.3">
      <c r="A45" s="19">
        <v>12</v>
      </c>
      <c r="B45" s="41" t="s">
        <v>138</v>
      </c>
      <c r="C45" s="19">
        <v>5</v>
      </c>
      <c r="D45" s="15"/>
      <c r="E45" s="15"/>
      <c r="F45" s="15"/>
      <c r="G45" s="15"/>
      <c r="H45" s="15"/>
      <c r="I45" s="209" t="s">
        <v>169</v>
      </c>
      <c r="J45" s="193"/>
      <c r="K45" s="193"/>
      <c r="L45" s="193"/>
      <c r="M45" s="193"/>
      <c r="N45" s="15"/>
      <c r="O45" s="15"/>
      <c r="P45" s="15"/>
      <c r="Q45" s="18"/>
      <c r="R45" s="18"/>
      <c r="S45" s="18"/>
      <c r="T45" s="18"/>
      <c r="U45" s="18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34"/>
      <c r="AK45" s="87"/>
    </row>
    <row r="46" spans="1:37" s="10" customFormat="1" x14ac:dyDescent="0.3">
      <c r="A46" s="21"/>
      <c r="B46" s="92"/>
      <c r="C46" s="21">
        <v>6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209" t="s">
        <v>170</v>
      </c>
      <c r="X46" s="209"/>
      <c r="Y46" s="209"/>
      <c r="Z46" s="209"/>
      <c r="AA46" s="209"/>
      <c r="AB46" s="209"/>
      <c r="AC46" s="209"/>
      <c r="AD46" s="209"/>
      <c r="AE46" s="15"/>
      <c r="AF46" s="15"/>
      <c r="AG46" s="15"/>
      <c r="AH46" s="15"/>
      <c r="AI46" s="34"/>
      <c r="AK46" s="87"/>
    </row>
    <row r="47" spans="1:37" x14ac:dyDescent="0.3">
      <c r="A47" s="19">
        <v>13</v>
      </c>
      <c r="B47" s="41" t="s">
        <v>139</v>
      </c>
      <c r="C47" s="19">
        <v>4</v>
      </c>
      <c r="D47" s="95" t="s">
        <v>237</v>
      </c>
      <c r="E47" s="14"/>
      <c r="F47" s="14"/>
      <c r="G47" s="14"/>
      <c r="H47" s="14"/>
      <c r="I47" s="14"/>
      <c r="J47" s="5"/>
      <c r="K47" s="5"/>
      <c r="L47" s="5"/>
      <c r="M47" s="14"/>
      <c r="N47" s="14"/>
      <c r="O47" s="14"/>
      <c r="P47" s="14"/>
      <c r="Q47" s="18"/>
      <c r="R47" s="18"/>
      <c r="S47" s="18"/>
      <c r="T47" s="15"/>
      <c r="U47" s="15"/>
      <c r="V47" s="15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2">
        <v>3</v>
      </c>
      <c r="AJ47" t="s">
        <v>122</v>
      </c>
    </row>
    <row r="48" spans="1:37" x14ac:dyDescent="0.3">
      <c r="A48" s="19"/>
      <c r="B48" s="41"/>
      <c r="C48" s="19">
        <v>5</v>
      </c>
      <c r="D48" s="14"/>
      <c r="E48" s="14"/>
      <c r="F48" s="14"/>
      <c r="G48" s="14"/>
      <c r="H48" s="14"/>
      <c r="I48" s="5"/>
      <c r="J48" s="5"/>
      <c r="K48" s="5"/>
      <c r="L48" s="5"/>
      <c r="M48" s="14"/>
      <c r="N48" s="14"/>
      <c r="O48" s="14"/>
      <c r="P48" s="210" t="s">
        <v>169</v>
      </c>
      <c r="Q48" s="180"/>
      <c r="R48" s="180"/>
      <c r="S48" s="18"/>
      <c r="T48" s="15"/>
      <c r="U48" s="15"/>
      <c r="V48" s="15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7" x14ac:dyDescent="0.3">
      <c r="A49" s="19"/>
      <c r="B49" s="41"/>
      <c r="C49" s="21">
        <v>6</v>
      </c>
      <c r="D49" s="14"/>
      <c r="E49" s="14"/>
      <c r="F49" s="14"/>
      <c r="G49" s="14"/>
      <c r="H49" s="14"/>
      <c r="I49" s="14"/>
      <c r="J49" s="18"/>
      <c r="K49" s="18"/>
      <c r="L49" s="18"/>
      <c r="M49" s="14"/>
      <c r="N49" s="14"/>
      <c r="O49" s="14"/>
      <c r="P49" s="14"/>
      <c r="Q49" s="5"/>
      <c r="R49" s="5"/>
      <c r="S49" s="5"/>
      <c r="T49" s="15"/>
      <c r="U49" s="15"/>
      <c r="V49" s="15"/>
      <c r="W49" s="14"/>
      <c r="X49" s="14"/>
      <c r="Y49" s="14"/>
      <c r="Z49" s="14"/>
      <c r="AA49" s="14"/>
      <c r="AB49" s="14"/>
      <c r="AC49" s="14"/>
      <c r="AD49" s="210" t="s">
        <v>170</v>
      </c>
      <c r="AE49" s="180"/>
      <c r="AF49" s="180"/>
      <c r="AG49" s="14"/>
      <c r="AH49" s="14"/>
    </row>
    <row r="50" spans="1:37" x14ac:dyDescent="0.3">
      <c r="A50" s="19">
        <v>14</v>
      </c>
      <c r="B50" s="41" t="s">
        <v>140</v>
      </c>
      <c r="C50" s="19">
        <v>3</v>
      </c>
      <c r="D50" s="178" t="s">
        <v>171</v>
      </c>
      <c r="E50" s="179"/>
      <c r="F50" s="179"/>
      <c r="G50" s="14"/>
      <c r="H50" s="14"/>
      <c r="I50" s="14"/>
      <c r="J50" s="18"/>
      <c r="K50" s="18"/>
      <c r="L50" s="18"/>
      <c r="M50" s="14"/>
      <c r="N50" s="14"/>
      <c r="O50" s="14"/>
      <c r="P50" s="14"/>
      <c r="Q50" s="5"/>
      <c r="R50" s="5"/>
      <c r="S50" s="5"/>
      <c r="T50" s="15"/>
      <c r="U50" s="15"/>
      <c r="V50" s="15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7" x14ac:dyDescent="0.3">
      <c r="A51" s="5"/>
      <c r="B51" s="5"/>
      <c r="C51" s="115">
        <v>4</v>
      </c>
      <c r="D51" s="14"/>
      <c r="E51" s="14"/>
      <c r="F51" s="14"/>
      <c r="G51" s="14"/>
      <c r="H51" s="14"/>
      <c r="I51" s="14"/>
      <c r="J51" s="5"/>
      <c r="K51" s="5"/>
      <c r="L51" s="5"/>
      <c r="M51" s="5"/>
      <c r="N51" s="5"/>
      <c r="O51" s="14"/>
      <c r="P51" s="179" t="s">
        <v>168</v>
      </c>
      <c r="Q51" s="179"/>
      <c r="R51" s="179"/>
      <c r="S51" s="179"/>
      <c r="T51" s="179"/>
      <c r="U51" s="18"/>
      <c r="V51" s="15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2">
        <v>5</v>
      </c>
      <c r="AJ51" t="s">
        <v>122</v>
      </c>
    </row>
    <row r="52" spans="1:37" s="10" customFormat="1" x14ac:dyDescent="0.3">
      <c r="A52" s="21"/>
      <c r="B52" s="92"/>
      <c r="C52" s="21">
        <v>5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24"/>
      <c r="R52" s="24"/>
      <c r="S52" s="24"/>
      <c r="T52" s="24"/>
      <c r="U52" s="24"/>
      <c r="V52" s="15"/>
      <c r="W52" s="15"/>
      <c r="X52" s="15"/>
      <c r="Y52" s="15"/>
      <c r="Z52" s="15"/>
      <c r="AA52" s="15"/>
      <c r="AB52" s="15"/>
      <c r="AC52" s="15"/>
      <c r="AD52" s="179" t="s">
        <v>169</v>
      </c>
      <c r="AE52" s="179"/>
      <c r="AF52" s="179"/>
      <c r="AG52" s="179"/>
      <c r="AH52" s="179"/>
      <c r="AI52" s="34"/>
      <c r="AK52" s="87"/>
    </row>
    <row r="53" spans="1:37" s="10" customFormat="1" x14ac:dyDescent="0.3">
      <c r="A53" s="19">
        <v>15</v>
      </c>
      <c r="B53" s="41" t="s">
        <v>141</v>
      </c>
      <c r="C53" s="21">
        <v>3</v>
      </c>
      <c r="D53" s="14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24"/>
      <c r="R53" s="202" t="s">
        <v>171</v>
      </c>
      <c r="S53" s="213"/>
      <c r="T53" s="213"/>
      <c r="U53" s="213"/>
      <c r="V53" s="15"/>
      <c r="W53" s="15"/>
      <c r="X53" s="15"/>
      <c r="Y53" s="15"/>
      <c r="Z53" s="15"/>
      <c r="AA53" s="15"/>
      <c r="AB53" s="15"/>
      <c r="AC53" s="15"/>
      <c r="AD53" s="14"/>
      <c r="AE53" s="14"/>
      <c r="AF53" s="14"/>
      <c r="AG53" s="14"/>
      <c r="AH53" s="14"/>
      <c r="AI53" s="34"/>
      <c r="AK53" s="87"/>
    </row>
    <row r="54" spans="1:37" x14ac:dyDescent="0.3">
      <c r="A54" s="5"/>
      <c r="B54" s="5"/>
      <c r="C54" s="19">
        <v>4</v>
      </c>
      <c r="D54" s="14"/>
      <c r="E54" s="14"/>
      <c r="F54" s="15"/>
      <c r="G54" s="15"/>
      <c r="H54" s="14"/>
      <c r="I54" s="14"/>
      <c r="J54" s="14"/>
      <c r="K54" s="14"/>
      <c r="L54" s="5"/>
      <c r="M54" s="5"/>
      <c r="N54" s="5"/>
      <c r="O54" s="5"/>
      <c r="P54" s="5"/>
      <c r="Q54" s="5"/>
      <c r="R54" s="5"/>
      <c r="S54" s="5"/>
      <c r="T54" s="5"/>
      <c r="U54" s="5"/>
      <c r="V54" s="18"/>
      <c r="W54" s="14"/>
      <c r="X54" s="14"/>
      <c r="Y54" s="14"/>
      <c r="Z54" s="14"/>
      <c r="AA54" s="14"/>
      <c r="AB54" s="14"/>
      <c r="AC54" s="14"/>
      <c r="AD54" s="14"/>
      <c r="AE54" s="14"/>
      <c r="AF54" s="202" t="s">
        <v>168</v>
      </c>
      <c r="AG54" s="213"/>
      <c r="AH54" s="213"/>
      <c r="AI54" s="12">
        <v>4</v>
      </c>
      <c r="AJ54" t="s">
        <v>124</v>
      </c>
      <c r="AK54" s="89">
        <v>44652</v>
      </c>
    </row>
    <row r="55" spans="1:37" x14ac:dyDescent="0.3">
      <c r="A55" s="19">
        <v>16</v>
      </c>
      <c r="B55" s="41" t="s">
        <v>144</v>
      </c>
      <c r="C55" s="19">
        <v>5</v>
      </c>
      <c r="D55" s="14"/>
      <c r="E55" s="14"/>
      <c r="F55" s="14"/>
      <c r="G55" s="14"/>
      <c r="H55" s="14"/>
      <c r="I55" s="192" t="s">
        <v>169</v>
      </c>
      <c r="J55" s="192"/>
      <c r="K55" s="192"/>
      <c r="L55" s="5"/>
      <c r="M55" s="14"/>
      <c r="N55" s="14"/>
      <c r="O55" s="14"/>
      <c r="P55" s="5"/>
      <c r="Q55" s="5"/>
      <c r="R55" s="5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2">
        <v>3</v>
      </c>
      <c r="AJ55" t="s">
        <v>122</v>
      </c>
    </row>
    <row r="56" spans="1:37" x14ac:dyDescent="0.3">
      <c r="A56" s="19"/>
      <c r="B56" s="41"/>
      <c r="C56" s="19">
        <v>6</v>
      </c>
      <c r="D56" s="14"/>
      <c r="E56" s="14"/>
      <c r="F56" s="14"/>
      <c r="G56" s="14"/>
      <c r="H56" s="14"/>
      <c r="I56" s="14"/>
      <c r="J56" s="5"/>
      <c r="K56" s="5"/>
      <c r="L56" s="5"/>
      <c r="M56" s="14"/>
      <c r="N56" s="14"/>
      <c r="O56" s="14"/>
      <c r="P56" s="5"/>
      <c r="Q56" s="5"/>
      <c r="R56" s="5"/>
      <c r="S56" s="14"/>
      <c r="T56" s="14"/>
      <c r="U56" s="14"/>
      <c r="V56" s="14"/>
      <c r="W56" s="192" t="s">
        <v>170</v>
      </c>
      <c r="X56" s="192"/>
      <c r="Y56" s="192"/>
      <c r="Z56" s="192"/>
      <c r="AA56" s="192"/>
      <c r="AB56" s="14"/>
      <c r="AC56" s="14"/>
      <c r="AD56" s="14"/>
      <c r="AE56" s="14"/>
      <c r="AF56" s="14"/>
      <c r="AG56" s="14"/>
      <c r="AH56" s="14"/>
    </row>
    <row r="57" spans="1:37" s="10" customFormat="1" x14ac:dyDescent="0.3">
      <c r="A57" s="19">
        <v>17</v>
      </c>
      <c r="B57" s="41" t="s">
        <v>146</v>
      </c>
      <c r="C57" s="21">
        <v>4</v>
      </c>
      <c r="D57" s="168" t="s">
        <v>168</v>
      </c>
      <c r="E57" s="169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4"/>
      <c r="AE57" s="14"/>
      <c r="AF57" s="24"/>
      <c r="AG57" s="15"/>
      <c r="AH57" s="15"/>
      <c r="AI57" s="34"/>
      <c r="AK57" s="87"/>
    </row>
    <row r="58" spans="1:37" x14ac:dyDescent="0.3">
      <c r="A58" s="5"/>
      <c r="B58" s="5"/>
      <c r="C58" s="19">
        <v>5</v>
      </c>
      <c r="D58" s="14"/>
      <c r="E58" s="14"/>
      <c r="F58" s="14"/>
      <c r="G58" s="14"/>
      <c r="H58" s="14"/>
      <c r="I58" s="14"/>
      <c r="J58" s="5"/>
      <c r="K58" s="5"/>
      <c r="L58" s="5"/>
      <c r="M58" s="5"/>
      <c r="N58" s="14"/>
      <c r="O58" s="14"/>
      <c r="P58" s="168" t="s">
        <v>169</v>
      </c>
      <c r="Q58" s="169"/>
      <c r="R58" s="169"/>
      <c r="S58" s="169"/>
      <c r="T58" s="5"/>
      <c r="U58" s="5"/>
      <c r="V58" s="5"/>
      <c r="W58" s="5"/>
      <c r="X58" s="5"/>
      <c r="Y58" s="5"/>
      <c r="Z58" s="5"/>
      <c r="AA58" s="14"/>
      <c r="AB58" s="14"/>
      <c r="AC58" s="14"/>
      <c r="AD58" s="14"/>
      <c r="AE58" s="14"/>
      <c r="AF58" s="5"/>
      <c r="AG58" s="5"/>
      <c r="AH58" s="14"/>
      <c r="AI58" s="12">
        <v>4</v>
      </c>
      <c r="AJ58" t="s">
        <v>122</v>
      </c>
    </row>
    <row r="59" spans="1:37" s="10" customFormat="1" x14ac:dyDescent="0.3">
      <c r="A59" s="21"/>
      <c r="B59" s="92"/>
      <c r="C59" s="21">
        <v>6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15"/>
      <c r="AB59" s="15"/>
      <c r="AC59" s="15"/>
      <c r="AD59" s="168" t="s">
        <v>170</v>
      </c>
      <c r="AE59" s="169"/>
      <c r="AF59" s="169"/>
      <c r="AG59" s="169"/>
      <c r="AH59" s="15"/>
      <c r="AI59" s="34"/>
      <c r="AK59" s="87"/>
    </row>
    <row r="60" spans="1:37" x14ac:dyDescent="0.3">
      <c r="A60" s="19">
        <v>18</v>
      </c>
      <c r="B60" s="41" t="s">
        <v>148</v>
      </c>
      <c r="C60" s="19">
        <v>3</v>
      </c>
      <c r="D60" s="14"/>
      <c r="E60" s="14"/>
      <c r="F60" s="14"/>
      <c r="G60" s="14"/>
      <c r="H60" s="14"/>
      <c r="I60" s="14"/>
      <c r="J60" s="5"/>
      <c r="K60" s="5"/>
      <c r="L60" s="5"/>
      <c r="M60" s="14"/>
      <c r="N60" s="14"/>
      <c r="O60" s="14"/>
      <c r="P60" s="14"/>
      <c r="Q60" s="5"/>
      <c r="R60" s="14"/>
      <c r="S60" s="14"/>
      <c r="T60" s="14"/>
      <c r="U60" s="14"/>
      <c r="V60" s="14"/>
      <c r="W60" s="40" t="s">
        <v>171</v>
      </c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2">
        <v>1</v>
      </c>
      <c r="AJ60" t="s">
        <v>122</v>
      </c>
    </row>
    <row r="61" spans="1:37" x14ac:dyDescent="0.3">
      <c r="A61" s="19">
        <v>19</v>
      </c>
      <c r="B61" s="41" t="s">
        <v>149</v>
      </c>
      <c r="C61" s="19">
        <v>3</v>
      </c>
      <c r="D61" s="14"/>
      <c r="E61" s="14"/>
      <c r="F61" s="14"/>
      <c r="G61" s="14"/>
      <c r="H61" s="14"/>
      <c r="I61" s="14"/>
      <c r="J61" s="5"/>
      <c r="K61" s="5"/>
      <c r="L61" s="5"/>
      <c r="M61" s="14"/>
      <c r="N61" s="14"/>
      <c r="O61" s="14"/>
      <c r="P61" s="14"/>
      <c r="Q61" s="14"/>
      <c r="R61" s="5"/>
      <c r="S61" s="5"/>
      <c r="T61" s="14"/>
      <c r="U61" s="14"/>
      <c r="V61" s="14"/>
      <c r="W61" s="14"/>
      <c r="X61" s="203" t="s">
        <v>171</v>
      </c>
      <c r="Y61" s="203"/>
      <c r="Z61" s="203"/>
      <c r="AA61" s="203"/>
      <c r="AB61" s="14"/>
      <c r="AC61" s="14"/>
      <c r="AD61" s="14"/>
      <c r="AE61" s="14"/>
      <c r="AF61" s="14"/>
      <c r="AG61" s="14"/>
      <c r="AH61" s="14"/>
      <c r="AI61" s="12">
        <v>2</v>
      </c>
      <c r="AJ61" t="s">
        <v>123</v>
      </c>
    </row>
    <row r="62" spans="1:37" x14ac:dyDescent="0.3">
      <c r="A62" s="19">
        <v>20</v>
      </c>
      <c r="B62" s="41" t="s">
        <v>150</v>
      </c>
      <c r="C62" s="19">
        <v>4</v>
      </c>
      <c r="D62" s="205" t="s">
        <v>168</v>
      </c>
      <c r="E62" s="175"/>
      <c r="F62" s="175"/>
      <c r="G62" s="14"/>
      <c r="H62" s="14"/>
      <c r="I62" s="14"/>
      <c r="J62" s="5"/>
      <c r="K62" s="5"/>
      <c r="L62" s="5"/>
      <c r="M62" s="14"/>
      <c r="N62" s="14"/>
      <c r="O62" s="14"/>
      <c r="P62" s="14"/>
      <c r="Q62" s="14"/>
      <c r="R62" s="5"/>
      <c r="S62" s="5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7" x14ac:dyDescent="0.3">
      <c r="A63" s="5"/>
      <c r="B63" s="5"/>
      <c r="C63" s="115">
        <v>5</v>
      </c>
      <c r="D63" s="14"/>
      <c r="E63" s="14"/>
      <c r="F63" s="14"/>
      <c r="G63" s="14"/>
      <c r="H63" s="14"/>
      <c r="I63" s="14"/>
      <c r="J63" s="5"/>
      <c r="K63" s="5"/>
      <c r="L63" s="5"/>
      <c r="M63" s="5"/>
      <c r="N63" s="5"/>
      <c r="O63" s="14"/>
      <c r="P63" s="205" t="s">
        <v>169</v>
      </c>
      <c r="Q63" s="175"/>
      <c r="R63" s="175"/>
      <c r="S63" s="175"/>
      <c r="T63" s="175"/>
      <c r="U63" s="5"/>
      <c r="V63" s="14"/>
      <c r="W63" s="14"/>
      <c r="X63" s="14"/>
      <c r="Y63" s="14"/>
      <c r="Z63" s="14"/>
      <c r="AA63" s="14"/>
      <c r="AB63" s="14"/>
      <c r="AC63" s="14"/>
      <c r="AD63" s="5"/>
      <c r="AE63" s="5"/>
      <c r="AF63" s="5"/>
      <c r="AG63" s="5"/>
      <c r="AH63" s="5"/>
      <c r="AI63" s="12">
        <v>5</v>
      </c>
      <c r="AJ63" t="s">
        <v>122</v>
      </c>
    </row>
    <row r="64" spans="1:37" x14ac:dyDescent="0.3">
      <c r="A64" s="5"/>
      <c r="B64" s="5"/>
      <c r="C64" s="115">
        <v>6</v>
      </c>
      <c r="D64" s="14"/>
      <c r="E64" s="14"/>
      <c r="F64" s="14"/>
      <c r="G64" s="14"/>
      <c r="H64" s="14"/>
      <c r="I64" s="14"/>
      <c r="J64" s="5"/>
      <c r="K64" s="5"/>
      <c r="L64" s="5"/>
      <c r="M64" s="5"/>
      <c r="N64" s="5"/>
      <c r="O64" s="14"/>
      <c r="P64" s="14"/>
      <c r="Q64" s="5"/>
      <c r="R64" s="5"/>
      <c r="S64" s="5"/>
      <c r="T64" s="5"/>
      <c r="U64" s="5"/>
      <c r="V64" s="14"/>
      <c r="W64" s="14"/>
      <c r="X64" s="14"/>
      <c r="Y64" s="14"/>
      <c r="Z64" s="14"/>
      <c r="AA64" s="14"/>
      <c r="AB64" s="14"/>
      <c r="AC64" s="14"/>
      <c r="AD64" s="205" t="s">
        <v>170</v>
      </c>
      <c r="AE64" s="175"/>
      <c r="AF64" s="175"/>
      <c r="AG64" s="175"/>
      <c r="AH64" s="175"/>
    </row>
    <row r="65" spans="1:37" x14ac:dyDescent="0.3">
      <c r="A65" s="19">
        <v>21</v>
      </c>
      <c r="B65" s="41" t="s">
        <v>151</v>
      </c>
      <c r="C65" s="96">
        <v>2</v>
      </c>
      <c r="D65" s="170" t="s">
        <v>231</v>
      </c>
      <c r="E65" s="171"/>
      <c r="F65" s="15"/>
      <c r="G65" s="15"/>
      <c r="H65" s="15"/>
      <c r="I65" s="15"/>
      <c r="J65" s="18"/>
      <c r="K65" s="18"/>
      <c r="L65" s="18"/>
      <c r="M65" s="18"/>
      <c r="N65" s="14"/>
      <c r="O65" s="14"/>
      <c r="P65" s="14"/>
      <c r="Q65" s="5"/>
      <c r="R65" s="5"/>
      <c r="S65" s="5"/>
      <c r="T65" s="5"/>
      <c r="U65" s="14"/>
      <c r="V65" s="14"/>
      <c r="W65" s="14"/>
      <c r="X65" s="14"/>
      <c r="Y65" s="14"/>
      <c r="Z65" s="14"/>
      <c r="AA65" s="14"/>
      <c r="AB65" s="14"/>
      <c r="AC65" s="14"/>
      <c r="AD65" s="5"/>
      <c r="AE65" s="5"/>
      <c r="AF65" s="5"/>
      <c r="AG65" s="5"/>
      <c r="AH65" s="5"/>
      <c r="AI65" s="12">
        <v>4</v>
      </c>
      <c r="AJ65" t="s">
        <v>122</v>
      </c>
    </row>
    <row r="66" spans="1:37" x14ac:dyDescent="0.3">
      <c r="A66" s="19"/>
      <c r="B66" s="41"/>
      <c r="C66" s="96">
        <v>3</v>
      </c>
      <c r="D66" s="15"/>
      <c r="E66" s="15"/>
      <c r="F66" s="15"/>
      <c r="G66" s="15"/>
      <c r="H66" s="15"/>
      <c r="I66" s="15"/>
      <c r="J66" s="18"/>
      <c r="K66" s="18"/>
      <c r="L66" s="18"/>
      <c r="M66" s="18"/>
      <c r="N66" s="14"/>
      <c r="O66" s="14"/>
      <c r="P66" s="14"/>
      <c r="Q66" s="5"/>
      <c r="R66" s="5"/>
      <c r="S66" s="5"/>
      <c r="T66" s="5"/>
      <c r="U66" s="14"/>
      <c r="V66" s="14"/>
      <c r="W66" s="170" t="s">
        <v>131</v>
      </c>
      <c r="X66" s="170"/>
      <c r="Y66" s="170"/>
      <c r="Z66" s="170"/>
      <c r="AA66" s="170"/>
      <c r="AB66" s="170"/>
      <c r="AC66" s="14"/>
      <c r="AD66" s="5"/>
      <c r="AE66" s="5"/>
      <c r="AF66" s="5"/>
      <c r="AG66" s="5"/>
      <c r="AH66" s="5"/>
    </row>
    <row r="67" spans="1:37" x14ac:dyDescent="0.3">
      <c r="A67" s="19">
        <v>22</v>
      </c>
      <c r="B67" s="22" t="s">
        <v>152</v>
      </c>
      <c r="C67" s="19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12" t="s">
        <v>153</v>
      </c>
    </row>
    <row r="68" spans="1:37" x14ac:dyDescent="0.3">
      <c r="A68" s="19">
        <v>23</v>
      </c>
      <c r="B68" s="22" t="s">
        <v>154</v>
      </c>
      <c r="C68" s="19">
        <v>3</v>
      </c>
      <c r="D68" s="15"/>
      <c r="E68" s="15"/>
      <c r="F68" s="15"/>
      <c r="G68" s="15"/>
      <c r="H68" s="15"/>
      <c r="I68" s="204" t="s">
        <v>171</v>
      </c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5"/>
      <c r="W68" s="24"/>
      <c r="X68" s="24"/>
      <c r="Y68" s="24"/>
      <c r="Z68" s="24"/>
      <c r="AA68" s="24"/>
      <c r="AB68" s="24"/>
      <c r="AC68" s="24"/>
      <c r="AD68" s="5"/>
      <c r="AE68" s="5"/>
      <c r="AF68" s="5"/>
      <c r="AG68" s="5"/>
      <c r="AH68" s="24"/>
      <c r="AI68" s="12" t="s">
        <v>155</v>
      </c>
      <c r="AJ68" t="s">
        <v>122</v>
      </c>
    </row>
    <row r="69" spans="1:37" x14ac:dyDescent="0.3">
      <c r="A69" s="19">
        <v>24</v>
      </c>
      <c r="B69" s="22" t="s">
        <v>156</v>
      </c>
      <c r="C69" s="19">
        <v>2</v>
      </c>
      <c r="D69" s="167" t="s">
        <v>130</v>
      </c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2" t="s">
        <v>157</v>
      </c>
      <c r="AJ69" t="s">
        <v>122</v>
      </c>
    </row>
    <row r="70" spans="1:37" x14ac:dyDescent="0.3">
      <c r="A70" s="19"/>
      <c r="B70" s="22"/>
      <c r="C70" s="19">
        <v>3</v>
      </c>
      <c r="D70" s="15"/>
      <c r="E70" s="15"/>
      <c r="F70" s="15"/>
      <c r="G70" s="15"/>
      <c r="H70" s="15"/>
      <c r="I70" s="167" t="s">
        <v>171</v>
      </c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K70" s="90">
        <v>44662</v>
      </c>
    </row>
    <row r="71" spans="1:37" x14ac:dyDescent="0.3">
      <c r="A71" s="19">
        <v>25</v>
      </c>
      <c r="B71" s="22" t="s">
        <v>158</v>
      </c>
      <c r="C71" s="19">
        <v>2</v>
      </c>
      <c r="D71" s="167" t="s">
        <v>130</v>
      </c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2" t="s">
        <v>157</v>
      </c>
      <c r="AJ71" t="s">
        <v>122</v>
      </c>
    </row>
    <row r="72" spans="1:37" x14ac:dyDescent="0.3">
      <c r="A72" s="19"/>
      <c r="B72" s="22"/>
      <c r="C72" s="19">
        <v>3</v>
      </c>
      <c r="D72" s="15"/>
      <c r="E72" s="15"/>
      <c r="F72" s="15"/>
      <c r="G72" s="15"/>
      <c r="H72" s="15"/>
      <c r="I72" s="167" t="s">
        <v>171</v>
      </c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K72" s="90">
        <v>44662</v>
      </c>
    </row>
    <row r="73" spans="1:37" x14ac:dyDescent="0.3">
      <c r="A73" s="19">
        <v>26</v>
      </c>
      <c r="B73" s="22" t="s">
        <v>159</v>
      </c>
      <c r="C73" s="19">
        <v>2</v>
      </c>
      <c r="D73" s="166" t="s">
        <v>130</v>
      </c>
      <c r="E73" s="166"/>
      <c r="F73" s="166"/>
      <c r="G73" s="166"/>
      <c r="H73" s="166"/>
      <c r="I73" s="166"/>
      <c r="J73" s="18"/>
      <c r="K73" s="18"/>
      <c r="L73" s="18"/>
      <c r="M73" s="18"/>
      <c r="N73" s="18"/>
      <c r="O73" s="18"/>
      <c r="P73" s="15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2" t="s">
        <v>160</v>
      </c>
      <c r="AJ73" t="s">
        <v>122</v>
      </c>
    </row>
    <row r="74" spans="1:37" x14ac:dyDescent="0.3">
      <c r="A74" s="19"/>
      <c r="B74" s="22"/>
      <c r="C74" s="19">
        <v>3</v>
      </c>
      <c r="D74" s="15"/>
      <c r="E74" s="15"/>
      <c r="F74" s="15"/>
      <c r="G74" s="15"/>
      <c r="H74" s="15"/>
      <c r="I74" s="166" t="s">
        <v>171</v>
      </c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K74" s="90">
        <v>44654</v>
      </c>
    </row>
    <row r="75" spans="1:37" x14ac:dyDescent="0.3">
      <c r="A75" s="19">
        <v>27</v>
      </c>
      <c r="B75" s="22" t="s">
        <v>161</v>
      </c>
      <c r="C75" s="19">
        <v>2</v>
      </c>
      <c r="D75" s="166" t="s">
        <v>130</v>
      </c>
      <c r="E75" s="166"/>
      <c r="F75" s="166"/>
      <c r="G75" s="166"/>
      <c r="H75" s="166"/>
      <c r="I75" s="166"/>
      <c r="J75" s="18"/>
      <c r="K75" s="18"/>
      <c r="L75" s="18"/>
      <c r="M75" s="18"/>
      <c r="N75" s="18"/>
      <c r="O75" s="18"/>
      <c r="P75" s="15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2" t="s">
        <v>160</v>
      </c>
      <c r="AJ75" t="s">
        <v>122</v>
      </c>
    </row>
    <row r="76" spans="1:37" x14ac:dyDescent="0.3">
      <c r="A76" s="19"/>
      <c r="B76" s="22"/>
      <c r="C76" s="19">
        <v>3</v>
      </c>
      <c r="D76" s="15"/>
      <c r="E76" s="15"/>
      <c r="F76" s="15"/>
      <c r="G76" s="15"/>
      <c r="H76" s="15"/>
      <c r="I76" s="166" t="s">
        <v>171</v>
      </c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K76" s="90">
        <v>44654</v>
      </c>
    </row>
    <row r="77" spans="1:37" x14ac:dyDescent="0.3">
      <c r="A77" s="19">
        <v>28</v>
      </c>
      <c r="B77" s="22" t="s">
        <v>162</v>
      </c>
      <c r="C77" s="19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5"/>
      <c r="R77" s="5"/>
      <c r="S77" s="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2">
        <v>3</v>
      </c>
      <c r="AJ77" t="s">
        <v>122</v>
      </c>
    </row>
    <row r="78" spans="1:37" x14ac:dyDescent="0.3">
      <c r="A78" s="19">
        <v>29</v>
      </c>
      <c r="B78" s="22" t="s">
        <v>163</v>
      </c>
      <c r="C78" s="19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2" t="s">
        <v>153</v>
      </c>
    </row>
    <row r="79" spans="1:37" s="12" customFormat="1" x14ac:dyDescent="0.3">
      <c r="A79" s="23"/>
      <c r="B79" s="14" t="s">
        <v>164</v>
      </c>
      <c r="C79" s="14">
        <f>SUM(C4:C78)</f>
        <v>479</v>
      </c>
      <c r="D79" s="14">
        <f t="shared" ref="D79:AH79" si="0">SUM(D4:D67)</f>
        <v>0</v>
      </c>
      <c r="E79" s="14">
        <f t="shared" si="0"/>
        <v>0</v>
      </c>
      <c r="F79" s="14">
        <f t="shared" si="0"/>
        <v>0</v>
      </c>
      <c r="G79" s="14">
        <f t="shared" si="0"/>
        <v>0</v>
      </c>
      <c r="H79" s="14">
        <f t="shared" si="0"/>
        <v>0</v>
      </c>
      <c r="I79" s="14">
        <f t="shared" si="0"/>
        <v>0</v>
      </c>
      <c r="J79" s="14">
        <f t="shared" si="0"/>
        <v>0</v>
      </c>
      <c r="K79" s="14">
        <f t="shared" si="0"/>
        <v>0</v>
      </c>
      <c r="L79" s="14">
        <f t="shared" si="0"/>
        <v>0</v>
      </c>
      <c r="M79" s="14">
        <f t="shared" si="0"/>
        <v>0</v>
      </c>
      <c r="N79" s="14">
        <f t="shared" si="0"/>
        <v>0</v>
      </c>
      <c r="O79" s="14">
        <f t="shared" si="0"/>
        <v>0</v>
      </c>
      <c r="P79" s="14">
        <f t="shared" si="0"/>
        <v>0</v>
      </c>
      <c r="Q79" s="14">
        <f t="shared" si="0"/>
        <v>0</v>
      </c>
      <c r="R79" s="14">
        <f t="shared" si="0"/>
        <v>0</v>
      </c>
      <c r="S79" s="14">
        <f t="shared" si="0"/>
        <v>0</v>
      </c>
      <c r="T79" s="14">
        <f t="shared" si="0"/>
        <v>0</v>
      </c>
      <c r="U79" s="14">
        <f t="shared" si="0"/>
        <v>0</v>
      </c>
      <c r="V79" s="14">
        <f t="shared" si="0"/>
        <v>0</v>
      </c>
      <c r="W79" s="14">
        <f t="shared" si="0"/>
        <v>0</v>
      </c>
      <c r="X79" s="14">
        <f t="shared" si="0"/>
        <v>0</v>
      </c>
      <c r="Y79" s="14">
        <f t="shared" si="0"/>
        <v>0</v>
      </c>
      <c r="Z79" s="14">
        <f t="shared" si="0"/>
        <v>0</v>
      </c>
      <c r="AA79" s="14">
        <f t="shared" si="0"/>
        <v>0</v>
      </c>
      <c r="AB79" s="14">
        <f t="shared" si="0"/>
        <v>0</v>
      </c>
      <c r="AC79" s="14">
        <f t="shared" si="0"/>
        <v>0</v>
      </c>
      <c r="AD79" s="14">
        <f>SUM(AD4:AD66)</f>
        <v>0</v>
      </c>
      <c r="AE79" s="14">
        <f>SUM(AE4:AE66)</f>
        <v>0</v>
      </c>
      <c r="AF79" s="14">
        <f>SUM(AF4:AF66)</f>
        <v>0</v>
      </c>
      <c r="AG79" s="14">
        <f>SUM(AG4:AG66)</f>
        <v>0</v>
      </c>
      <c r="AH79" s="14">
        <f t="shared" si="0"/>
        <v>0</v>
      </c>
      <c r="AJ79"/>
      <c r="AK79" s="93"/>
    </row>
    <row r="82" spans="4:37" s="12" customFormat="1" x14ac:dyDescent="0.3">
      <c r="D82"/>
      <c r="E82"/>
      <c r="F82"/>
      <c r="G82"/>
      <c r="H82"/>
      <c r="I82"/>
      <c r="J82"/>
      <c r="K82"/>
      <c r="L82"/>
      <c r="M82"/>
      <c r="N82"/>
      <c r="AB82" s="26"/>
      <c r="AC82" s="26"/>
      <c r="AD82" s="26"/>
      <c r="AE82" s="26"/>
      <c r="AF82" s="26"/>
      <c r="AG82" s="26"/>
      <c r="AK82" s="93"/>
    </row>
    <row r="83" spans="4:37" s="12" customFormat="1" x14ac:dyDescent="0.3">
      <c r="D83"/>
      <c r="E83"/>
      <c r="F83"/>
      <c r="G83"/>
      <c r="H83"/>
      <c r="I83"/>
      <c r="J83"/>
      <c r="K83"/>
      <c r="L83"/>
      <c r="M83"/>
      <c r="N83"/>
      <c r="AB83" s="26"/>
      <c r="AC83" s="26"/>
      <c r="AD83" s="26"/>
      <c r="AE83" s="26"/>
      <c r="AF83" s="26"/>
      <c r="AG83" s="26"/>
      <c r="AK83" s="93"/>
    </row>
    <row r="84" spans="4:37" s="12" customFormat="1" x14ac:dyDescent="0.3">
      <c r="D84"/>
      <c r="E84"/>
      <c r="F84"/>
      <c r="G84"/>
      <c r="H84"/>
      <c r="I84"/>
      <c r="J84"/>
      <c r="K84"/>
      <c r="L84"/>
      <c r="M84"/>
      <c r="N84"/>
      <c r="AB84" s="26"/>
      <c r="AC84" s="26"/>
      <c r="AD84" s="26"/>
      <c r="AE84" s="26"/>
      <c r="AF84" s="26"/>
      <c r="AG84" s="26"/>
      <c r="AK84" s="93"/>
    </row>
    <row r="85" spans="4:37" s="12" customFormat="1" x14ac:dyDescent="0.3">
      <c r="D85"/>
      <c r="E85"/>
      <c r="F85"/>
      <c r="G85"/>
      <c r="H85"/>
      <c r="I85"/>
      <c r="J85"/>
      <c r="K85"/>
      <c r="L85"/>
      <c r="M85"/>
      <c r="N85"/>
      <c r="AB85" s="28"/>
      <c r="AC85" s="28"/>
      <c r="AD85" s="28"/>
      <c r="AE85" s="26"/>
      <c r="AF85" s="26"/>
      <c r="AG85" s="26"/>
      <c r="AK85" s="93"/>
    </row>
    <row r="86" spans="4:37" s="12" customFormat="1" x14ac:dyDescent="0.3">
      <c r="D86"/>
      <c r="E86"/>
      <c r="F86"/>
      <c r="G86"/>
      <c r="H86"/>
      <c r="I86"/>
      <c r="J86"/>
      <c r="K86"/>
      <c r="L86"/>
      <c r="M86"/>
      <c r="N86"/>
      <c r="AB86" s="28"/>
      <c r="AC86" s="28"/>
      <c r="AD86" s="28"/>
      <c r="AE86" s="26"/>
      <c r="AF86" s="26"/>
      <c r="AG86" s="26"/>
      <c r="AK86" s="93"/>
    </row>
    <row r="87" spans="4:37" s="12" customFormat="1" x14ac:dyDescent="0.3">
      <c r="D87"/>
      <c r="E87"/>
      <c r="F87"/>
      <c r="G87"/>
      <c r="H87"/>
      <c r="I87"/>
      <c r="J87"/>
      <c r="K87"/>
      <c r="L87"/>
      <c r="M87"/>
      <c r="N87"/>
      <c r="AB87" s="28"/>
      <c r="AC87" s="28"/>
      <c r="AD87" s="28"/>
      <c r="AE87" s="28"/>
      <c r="AF87" s="30"/>
      <c r="AG87" s="30"/>
      <c r="AK87" s="93"/>
    </row>
    <row r="88" spans="4:37" s="12" customFormat="1" x14ac:dyDescent="0.3">
      <c r="D88"/>
      <c r="E88"/>
      <c r="F88"/>
      <c r="G88"/>
      <c r="H88"/>
      <c r="I88"/>
      <c r="J88"/>
      <c r="K88"/>
      <c r="L88"/>
      <c r="M88"/>
      <c r="N88"/>
      <c r="AB88" s="29"/>
      <c r="AC88" s="26"/>
      <c r="AD88" s="26"/>
      <c r="AE88" s="26"/>
      <c r="AF88" s="26"/>
      <c r="AG88" s="26"/>
      <c r="AK88" s="93"/>
    </row>
    <row r="89" spans="4:37" s="12" customFormat="1" x14ac:dyDescent="0.3">
      <c r="D89"/>
      <c r="E89"/>
      <c r="F89"/>
      <c r="G89"/>
      <c r="H89"/>
      <c r="I89"/>
      <c r="J89"/>
      <c r="K89"/>
      <c r="L89"/>
      <c r="M89"/>
      <c r="N89"/>
      <c r="AB89" s="26"/>
      <c r="AC89" s="26"/>
      <c r="AD89" s="26"/>
      <c r="AE89" s="26"/>
      <c r="AF89" s="26"/>
      <c r="AG89" s="26"/>
      <c r="AK89" s="93"/>
    </row>
    <row r="90" spans="4:37" s="12" customFormat="1" x14ac:dyDescent="0.3">
      <c r="D90"/>
      <c r="E90"/>
      <c r="F90"/>
      <c r="G90"/>
      <c r="H90"/>
      <c r="I90"/>
      <c r="J90"/>
      <c r="K90"/>
      <c r="L90"/>
      <c r="M90"/>
      <c r="N90"/>
      <c r="AB90" s="26"/>
      <c r="AC90" s="26"/>
      <c r="AD90" s="26"/>
      <c r="AE90" s="26"/>
      <c r="AF90" s="26"/>
      <c r="AG90" s="26"/>
      <c r="AK90" s="93"/>
    </row>
  </sheetData>
  <mergeCells count="68">
    <mergeCell ref="W21:AD21"/>
    <mergeCell ref="W26:AB26"/>
    <mergeCell ref="W36:AE36"/>
    <mergeCell ref="P35:U35"/>
    <mergeCell ref="P43:S43"/>
    <mergeCell ref="I76:AH76"/>
    <mergeCell ref="I70:AH70"/>
    <mergeCell ref="I72:AH72"/>
    <mergeCell ref="D75:I75"/>
    <mergeCell ref="I74:AH74"/>
    <mergeCell ref="P25:S25"/>
    <mergeCell ref="D69:P69"/>
    <mergeCell ref="D71:P71"/>
    <mergeCell ref="D73:I73"/>
    <mergeCell ref="I68:U68"/>
    <mergeCell ref="D62:F62"/>
    <mergeCell ref="P63:T63"/>
    <mergeCell ref="W56:AA56"/>
    <mergeCell ref="X61:AA61"/>
    <mergeCell ref="W46:AD46"/>
    <mergeCell ref="I55:K55"/>
    <mergeCell ref="AD49:AF49"/>
    <mergeCell ref="P51:T51"/>
    <mergeCell ref="AD52:AH52"/>
    <mergeCell ref="R53:U53"/>
    <mergeCell ref="AF54:AH54"/>
    <mergeCell ref="W66:AB66"/>
    <mergeCell ref="D23:E23"/>
    <mergeCell ref="I34:N34"/>
    <mergeCell ref="I19:M19"/>
    <mergeCell ref="AD22:AH22"/>
    <mergeCell ref="AD64:AH64"/>
    <mergeCell ref="AD59:AG59"/>
    <mergeCell ref="D33:G33"/>
    <mergeCell ref="D57:E57"/>
    <mergeCell ref="P58:S58"/>
    <mergeCell ref="P39:W39"/>
    <mergeCell ref="I45:M45"/>
    <mergeCell ref="P48:R48"/>
    <mergeCell ref="AD37:AH37"/>
    <mergeCell ref="D50:F50"/>
    <mergeCell ref="D65:E65"/>
    <mergeCell ref="W44:AG44"/>
    <mergeCell ref="E10:F10"/>
    <mergeCell ref="AB13:AD13"/>
    <mergeCell ref="I24:L24"/>
    <mergeCell ref="AD27:AG27"/>
    <mergeCell ref="K15:M15"/>
    <mergeCell ref="AF17:AH17"/>
    <mergeCell ref="D18:F18"/>
    <mergeCell ref="R16:T16"/>
    <mergeCell ref="D38:I38"/>
    <mergeCell ref="D41:E41"/>
    <mergeCell ref="X42:AH42"/>
    <mergeCell ref="AD40:AH40"/>
    <mergeCell ref="L11:M11"/>
    <mergeCell ref="S12:T12"/>
    <mergeCell ref="P20:T20"/>
    <mergeCell ref="A1:AH1"/>
    <mergeCell ref="A2:A3"/>
    <mergeCell ref="B2:B3"/>
    <mergeCell ref="C2:C3"/>
    <mergeCell ref="D14:F14"/>
    <mergeCell ref="D5:K5"/>
    <mergeCell ref="I6:R6"/>
    <mergeCell ref="AD9:AH9"/>
    <mergeCell ref="P7:AA7"/>
    <mergeCell ref="W8:AH8"/>
  </mergeCells>
  <pageMargins left="0.7" right="0.7" top="0.75" bottom="0.75" header="0.3" footer="0.3"/>
  <pageSetup paperSize="5" scale="80" orientation="landscape" r:id="rId1"/>
  <rowBreaks count="2" manualBreakCount="2">
    <brk id="48" max="33" man="1"/>
    <brk id="74" max="33" man="1"/>
  </rowBreaks>
  <colBreaks count="1" manualBreakCount="1">
    <brk id="3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29</vt:i4>
      </vt:variant>
    </vt:vector>
  </HeadingPairs>
  <TitlesOfParts>
    <vt:vector size="47" baseType="lpstr">
      <vt:lpstr>REKAP DKP</vt:lpstr>
      <vt:lpstr>RPD DKP</vt:lpstr>
      <vt:lpstr>PENJABARAN KELAS POK</vt:lpstr>
      <vt:lpstr>JUMLAH ANGKATAN POK</vt:lpstr>
      <vt:lpstr>JUMLAH ANGKATAN KEBUTUHAN</vt:lpstr>
      <vt:lpstr>PENJABARAN KELAS KEBUTUHAN</vt:lpstr>
      <vt:lpstr>JAN</vt:lpstr>
      <vt:lpstr>FEB</vt:lpstr>
      <vt:lpstr>MAR</vt:lpstr>
      <vt:lpstr>APR</vt:lpstr>
      <vt:lpstr>MEI</vt:lpstr>
      <vt:lpstr>JUNI</vt:lpstr>
      <vt:lpstr>JULI</vt:lpstr>
      <vt:lpstr>AGS</vt:lpstr>
      <vt:lpstr>SEPT</vt:lpstr>
      <vt:lpstr>OKT</vt:lpstr>
      <vt:lpstr>NOV</vt:lpstr>
      <vt:lpstr>DES</vt:lpstr>
      <vt:lpstr>AGS!Print_Area</vt:lpstr>
      <vt:lpstr>APR!Print_Area</vt:lpstr>
      <vt:lpstr>DES!Print_Area</vt:lpstr>
      <vt:lpstr>FEB!Print_Area</vt:lpstr>
      <vt:lpstr>JAN!Print_Area</vt:lpstr>
      <vt:lpstr>JULI!Print_Area</vt:lpstr>
      <vt:lpstr>'JUMLAH ANGKATAN KEBUTUHAN'!Print_Area</vt:lpstr>
      <vt:lpstr>'JUMLAH ANGKATAN POK'!Print_Area</vt:lpstr>
      <vt:lpstr>JUNI!Print_Area</vt:lpstr>
      <vt:lpstr>MAR!Print_Area</vt:lpstr>
      <vt:lpstr>MEI!Print_Area</vt:lpstr>
      <vt:lpstr>NOV!Print_Area</vt:lpstr>
      <vt:lpstr>OKT!Print_Area</vt:lpstr>
      <vt:lpstr>'PENJABARAN KELAS KEBUTUHAN'!Print_Area</vt:lpstr>
      <vt:lpstr>'PENJABARAN KELAS POK'!Print_Area</vt:lpstr>
      <vt:lpstr>'REKAP DKP'!Print_Area</vt:lpstr>
      <vt:lpstr>SEPT!Print_Area</vt:lpstr>
      <vt:lpstr>AGS!Print_Titles</vt:lpstr>
      <vt:lpstr>APR!Print_Titles</vt:lpstr>
      <vt:lpstr>DES!Print_Titles</vt:lpstr>
      <vt:lpstr>FEB!Print_Titles</vt:lpstr>
      <vt:lpstr>JAN!Print_Titles</vt:lpstr>
      <vt:lpstr>JULI!Print_Titles</vt:lpstr>
      <vt:lpstr>JUNI!Print_Titles</vt:lpstr>
      <vt:lpstr>MAR!Print_Titles</vt:lpstr>
      <vt:lpstr>MEI!Print_Titles</vt:lpstr>
      <vt:lpstr>NOV!Print_Titles</vt:lpstr>
      <vt:lpstr>OKT!Print_Titles</vt:lpstr>
      <vt:lpstr>SEPT!Print_Titles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LENOVO</cp:lastModifiedBy>
  <cp:lastPrinted>2022-10-19T05:37:21Z</cp:lastPrinted>
  <dcterms:created xsi:type="dcterms:W3CDTF">2019-12-05T03:30:00Z</dcterms:created>
  <dcterms:modified xsi:type="dcterms:W3CDTF">2022-11-04T03:19:05Z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C0232EAD319A481AAE9B931631B3F515</vt:lpwstr>
  </property>
  <property fmtid="{D5CDD505-2E9C-101B-9397-08002B2CF9AE}" pid="3" name="KSOProductBuildVer">
    <vt:lpwstr>1033-11.2.0.10323</vt:lpwstr>
  </property>
</Properties>
</file>